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omments2.xml" ContentType="application/vnd.openxmlformats-officedocument.spreadsheetml.comments+xml"/>
  <Override PartName="/xl/drawings/drawing7.xml" ContentType="application/vnd.openxmlformats-officedocument.drawing+xml"/>
  <Override PartName="/xl/drawings/drawing8.xml" ContentType="application/vnd.openxmlformats-officedocument.drawing+xml"/>
  <Override PartName="/xl/comments3.xml" ContentType="application/vnd.openxmlformats-officedocument.spreadsheetml.comments+xml"/>
  <Override PartName="/xl/drawings/drawing9.xml" ContentType="application/vnd.openxmlformats-officedocument.drawing+xml"/>
  <Override PartName="/xl/comments4.xml" ContentType="application/vnd.openxmlformats-officedocument.spreadsheetml.comments+xml"/>
  <Override PartName="/xl/drawings/drawing10.xml" ContentType="application/vnd.openxmlformats-officedocument.drawing+xml"/>
  <Override PartName="/xl/comments5.xml" ContentType="application/vnd.openxmlformats-officedocument.spreadsheetml.comments+xml"/>
  <Override PartName="/xl/drawings/drawing11.xml" ContentType="application/vnd.openxmlformats-officedocument.drawing+xml"/>
  <Override PartName="/xl/comments6.xml" ContentType="application/vnd.openxmlformats-officedocument.spreadsheetml.comments+xml"/>
  <Override PartName="/xl/drawings/drawing12.xml" ContentType="application/vnd.openxmlformats-officedocument.drawing+xml"/>
  <Override PartName="/xl/drawings/drawing13.xml" ContentType="application/vnd.openxmlformats-officedocument.drawing+xml"/>
  <Override PartName="/xl/comments7.xml" ContentType="application/vnd.openxmlformats-officedocument.spreadsheetml.comments+xml"/>
  <Override PartName="/xl/drawings/drawing14.xml" ContentType="application/vnd.openxmlformats-officedocument.drawing+xml"/>
  <Override PartName="/xl/comments8.xml" ContentType="application/vnd.openxmlformats-officedocument.spreadsheetml.comments+xml"/>
  <Override PartName="/xl/drawings/drawing15.xml" ContentType="application/vnd.openxmlformats-officedocument.drawing+xml"/>
  <Override PartName="/xl/comments9.xml" ContentType="application/vnd.openxmlformats-officedocument.spreadsheetml.comments+xml"/>
  <Override PartName="/xl/drawings/drawing16.xml" ContentType="application/vnd.openxmlformats-officedocument.drawing+xml"/>
  <Override PartName="/xl/comments10.xml" ContentType="application/vnd.openxmlformats-officedocument.spreadsheetml.comments+xml"/>
  <Override PartName="/xl/drawings/drawing17.xml" ContentType="application/vnd.openxmlformats-officedocument.drawing+xml"/>
  <Override PartName="/xl/comments11.xml" ContentType="application/vnd.openxmlformats-officedocument.spreadsheetml.comments+xml"/>
  <Override PartName="/xl/drawings/drawing18.xml" ContentType="application/vnd.openxmlformats-officedocument.drawing+xml"/>
  <Override PartName="/xl/comments12.xml" ContentType="application/vnd.openxmlformats-officedocument.spreadsheetml.comments+xml"/>
  <Override PartName="/xl/drawings/drawing19.xml" ContentType="application/vnd.openxmlformats-officedocument.drawing+xml"/>
  <Override PartName="/xl/comments13.xml" ContentType="application/vnd.openxmlformats-officedocument.spreadsheetml.comments+xml"/>
  <Override PartName="/xl/drawings/drawing20.xml" ContentType="application/vnd.openxmlformats-officedocument.drawing+xml"/>
  <Override PartName="/xl/drawings/drawing21.xml" ContentType="application/vnd.openxmlformats-officedocument.drawing+xml"/>
  <Override PartName="/xl/comments14.xml" ContentType="application/vnd.openxmlformats-officedocument.spreadsheetml.comments+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comments15.xml" ContentType="application/vnd.openxmlformats-officedocument.spreadsheetml.comments+xml"/>
  <Override PartName="/xl/drawings/drawing26.xml" ContentType="application/vnd.openxmlformats-officedocument.drawing+xml"/>
  <Override PartName="/xl/comments16.xml" ContentType="application/vnd.openxmlformats-officedocument.spreadsheetml.comments+xml"/>
  <Override PartName="/xl/drawings/drawing27.xml" ContentType="application/vnd.openxmlformats-officedocument.drawing+xml"/>
  <Override PartName="/xl/comments17.xml" ContentType="application/vnd.openxmlformats-officedocument.spreadsheetml.comments+xml"/>
  <Override PartName="/xl/drawings/drawing28.xml" ContentType="application/vnd.openxmlformats-officedocument.drawing+xml"/>
  <Override PartName="/xl/comments18.xml" ContentType="application/vnd.openxmlformats-officedocument.spreadsheetml.comments+xml"/>
  <Override PartName="/xl/drawings/drawing29.xml" ContentType="application/vnd.openxmlformats-officedocument.drawing+xml"/>
  <Override PartName="/xl/comments19.xml" ContentType="application/vnd.openxmlformats-officedocument.spreadsheetml.comments+xml"/>
  <Override PartName="/xl/drawings/drawing30.xml" ContentType="application/vnd.openxmlformats-officedocument.drawing+xml"/>
  <Override PartName="/xl/drawings/drawing31.xml" ContentType="application/vnd.openxmlformats-officedocument.drawing+xml"/>
  <Override PartName="/xl/comments20.xml" ContentType="application/vnd.openxmlformats-officedocument.spreadsheetml.comments+xml"/>
  <Override PartName="/xl/drawings/drawing32.xml" ContentType="application/vnd.openxmlformats-officedocument.drawing+xml"/>
  <Override PartName="/xl/comments21.xml" ContentType="application/vnd.openxmlformats-officedocument.spreadsheetml.comments+xml"/>
  <Override PartName="/xl/drawings/drawing33.xml" ContentType="application/vnd.openxmlformats-officedocument.drawing+xml"/>
  <Override PartName="/xl/comments22.xml" ContentType="application/vnd.openxmlformats-officedocument.spreadsheetml.comments+xml"/>
  <Override PartName="/xl/drawings/drawing34.xml" ContentType="application/vnd.openxmlformats-officedocument.drawing+xml"/>
  <Override PartName="/xl/comments23.xml" ContentType="application/vnd.openxmlformats-officedocument.spreadsheetml.comments+xml"/>
  <Override PartName="/xl/drawings/drawing35.xml" ContentType="application/vnd.openxmlformats-officedocument.drawing+xml"/>
  <Override PartName="/xl/comments24.xml" ContentType="application/vnd.openxmlformats-officedocument.spreadsheetml.comments+xml"/>
  <Override PartName="/xl/drawings/drawing36.xml" ContentType="application/vnd.openxmlformats-officedocument.drawing+xml"/>
  <Override PartName="/xl/comments25.xml" ContentType="application/vnd.openxmlformats-officedocument.spreadsheetml.comments+xml"/>
  <Override PartName="/xl/drawings/drawing37.xml" ContentType="application/vnd.openxmlformats-officedocument.drawing+xml"/>
  <Override PartName="/xl/comments26.xml" ContentType="application/vnd.openxmlformats-officedocument.spreadsheetml.comments+xml"/>
  <Override PartName="/xl/drawings/drawing38.xml" ContentType="application/vnd.openxmlformats-officedocument.drawing+xml"/>
  <Override PartName="/xl/drawings/drawing39.xml" ContentType="application/vnd.openxmlformats-officedocument.drawing+xml"/>
  <Override PartName="/xl/comments27.xml" ContentType="application/vnd.openxmlformats-officedocument.spreadsheetml.comments+xml"/>
  <Override PartName="/xl/drawings/drawing40.xml" ContentType="application/vnd.openxmlformats-officedocument.drawing+xml"/>
  <Override PartName="/xl/comments28.xml" ContentType="application/vnd.openxmlformats-officedocument.spreadsheetml.comments+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327"/>
  <workbookPr/>
  <mc:AlternateContent xmlns:mc="http://schemas.openxmlformats.org/markup-compatibility/2006">
    <mc:Choice Requires="x15">
      <x15ac:absPath xmlns:x15ac="http://schemas.microsoft.com/office/spreadsheetml/2010/11/ac" url="C:\Users\finta\Desktop\"/>
    </mc:Choice>
  </mc:AlternateContent>
  <xr:revisionPtr revIDLastSave="0" documentId="13_ncr:1_{1E8D65C8-2CCF-49AA-AA47-2E4A98DEC7CE}" xr6:coauthVersionLast="47" xr6:coauthVersionMax="47" xr10:uidLastSave="{00000000-0000-0000-0000-000000000000}"/>
  <bookViews>
    <workbookView xWindow="28680" yWindow="-120" windowWidth="29040" windowHeight="15720" tabRatio="719" activeTab="2" xr2:uid="{00000000-000D-0000-FFFF-FFFF00000000}"/>
  </bookViews>
  <sheets>
    <sheet name="INDEX" sheetId="157" r:id="rId1"/>
    <sheet name="MANUSCRIPT TABLE_FIGURE" sheetId="109" r:id="rId2"/>
    <sheet name="F1_DataSources" sheetId="198" r:id="rId3"/>
    <sheet name="Manuscript Table 2 - PAF" sheetId="183" r:id="rId4"/>
    <sheet name="SUPP TABLES - COMMUNALITY" sheetId="114" r:id="rId5"/>
    <sheet name="ST1_NATSIHS_Communality" sheetId="153" r:id="rId6"/>
    <sheet name="NATSIHS - Communality (DataLab)" sheetId="126" r:id="rId7"/>
    <sheet name="ST2_NHS_Communality" sheetId="154" r:id="rId8"/>
    <sheet name="NHS - Communality (DataLab)" sheetId="130" r:id="rId9"/>
    <sheet name="ST3 - PAF% (45+)" sheetId="123" r:id="rId10"/>
    <sheet name="ST4 - PAF (TBI)" sheetId="188" r:id="rId11"/>
    <sheet name="ST5 - PAF (Education)" sheetId="189" r:id="rId12"/>
    <sheet name="ST6_DataSources" sheetId="197" r:id="rId13"/>
    <sheet name="NATSIHS - WEBSITE DOWNLOADS" sheetId="12" r:id="rId14"/>
    <sheet name="Table 18.1 Body Mass Index (BMI" sheetId="105" r:id="rId15"/>
    <sheet name="Table 11.1 Smoker status" sheetId="106" r:id="rId16"/>
    <sheet name="NATSIHS - TABLE BUILDER (45+)" sheetId="13" r:id="rId17"/>
    <sheet name="NATSIHS 5 Year Age Groups" sheetId="159" r:id="rId18"/>
    <sheet name="Age Group - Population Counts" sheetId="26" r:id="rId19"/>
    <sheet name="TBL_Build_NATSIHS_HigScl+45+" sheetId="84" r:id="rId20"/>
    <sheet name="TBL_Build_NATSIHS_Depress_45+" sheetId="107" r:id="rId21"/>
    <sheet name="TBL_Build_NATSIHS_HearingCon55+" sheetId="112" r:id="rId22"/>
    <sheet name="TBL_Build_NATSIHS_Physical_45+" sheetId="44" r:id="rId23"/>
    <sheet name="TBL_Build_NATSIHS_Diabetes_45+" sheetId="46" r:id="rId24"/>
    <sheet name="TBL_Build_NATSIHS_Hyp_45+" sheetId="56" r:id="rId25"/>
    <sheet name="TBL_Build_NATSISS_Contact_45+" sheetId="111" r:id="rId26"/>
    <sheet name="NATSIHS - TABLE BUILDER (AGE)" sheetId="161" r:id="rId27"/>
    <sheet name="NATSIHS AgeGroup +65" sheetId="168" r:id="rId28"/>
    <sheet name="TBL_Build_NATSIHS_Obese45-65" sheetId="162" r:id="rId29"/>
    <sheet name="TBL_Build_NATSIHS_Physical+65" sheetId="163" r:id="rId30"/>
    <sheet name="TBL_Build_NATSIHS_Smoker+65" sheetId="164" r:id="rId31"/>
    <sheet name="TBL_Build_NATSIHS_HigScl20-44" sheetId="165" state="hidden" r:id="rId32"/>
    <sheet name="TBL_Build_NATSIHS_CondDiab+65" sheetId="166" r:id="rId33"/>
    <sheet name="TBL_Build_NATSIHS_CondHyp45-65" sheetId="167" r:id="rId34"/>
    <sheet name="TBL_Build_NATSIHS_Depress65+" sheetId="169" r:id="rId35"/>
    <sheet name="TBL_Build_NATSISS_Contact65+" sheetId="170" r:id="rId36"/>
    <sheet name="NHS - WEBSITE DOWNLOAD" sheetId="14" r:id="rId37"/>
    <sheet name="Table 3.1 Long-term health cond" sheetId="52" r:id="rId38"/>
    <sheet name="NHS - TABLE BUILDER" sheetId="37" r:id="rId39"/>
    <sheet name="NHS 5 Year Age Groups" sheetId="158" r:id="rId40"/>
    <sheet name="Age Group 55+" sheetId="38" r:id="rId41"/>
    <sheet name="TBL_Build_NHS_Hearing_55+" sheetId="72" r:id="rId42"/>
    <sheet name="TBL_Build_NHS_HigScl_45+" sheetId="86" r:id="rId43"/>
    <sheet name="TBL_Build_NHS_Obese_45+" sheetId="47" r:id="rId44"/>
    <sheet name="TBL_Build_NHS_Physical_45+" sheetId="137" r:id="rId45"/>
    <sheet name="TBL_Build_NHS_Smoker_45+" sheetId="138" r:id="rId46"/>
    <sheet name="TBL_Build_GSS_Social_45+" sheetId="134" r:id="rId47"/>
    <sheet name="NHS - TABLE BUILDER (AGE)" sheetId="182" r:id="rId48"/>
    <sheet name="NHS Age Group +65" sheetId="172" r:id="rId49"/>
    <sheet name="TBL_Build_NHS_Obese45-65" sheetId="173" r:id="rId50"/>
    <sheet name="TBL_Build_NHS_HigScl20-44" sheetId="174" state="hidden" r:id="rId51"/>
    <sheet name="TBL_Build_GSS_Social+65" sheetId="175" r:id="rId52"/>
    <sheet name="TBL_Build_NHS_Physical+65" sheetId="176" r:id="rId53"/>
    <sheet name="TBL_Build_NHS_Smoker+65" sheetId="177" r:id="rId54"/>
    <sheet name="TBL_Build_NHS_Diabetes65+ (old)" sheetId="178" state="hidden" r:id="rId55"/>
    <sheet name="TBL_Build_NHS_Depress+65 (old)" sheetId="180" state="hidden" r:id="rId56"/>
    <sheet name="Table 3.1 (#)_Estimate, persons" sheetId="181" r:id="rId57"/>
    <sheet name="GSS - ANCESTRY" sheetId="141" r:id="rId58"/>
    <sheet name="TBL_Build_GSS_Social+45 (Asian)" sheetId="135" r:id="rId59"/>
    <sheet name="TBL_Build_GSS_Social+45 (Euro)" sheetId="136" r:id="rId60"/>
    <sheet name="ABS DATALAB" sheetId="132" r:id="rId61"/>
    <sheet name=" EuroAsian - DataLab (AgeGrps)" sheetId="186" r:id="rId62"/>
    <sheet name=" EuroAsian - DataLab (45+)" sheetId="133" r:id="rId63"/>
    <sheet name="Alcohol - NHS_NATSIHS (AgeGrps)" sheetId="187" r:id="rId64"/>
    <sheet name="Alcohol - NHS_NATSIHS (45+)" sheetId="156" r:id="rId65"/>
    <sheet name="FIRST NATION &amp; NON FIRST NATION" sheetId="127" r:id="rId66"/>
    <sheet name="Remotess" sheetId="128" r:id="rId67"/>
    <sheet name="TableBuilder_FN_Remote65+" sheetId="184" r:id="rId68"/>
    <sheet name="TableBuilder_All_Remote65+" sheetId="185" r:id="rId69"/>
    <sheet name="STATA EXPORT" sheetId="144" r:id="rId70"/>
    <sheet name="StataExport (Australia_AgeGrp)" sheetId="190" r:id="rId71"/>
    <sheet name="StataExport (Euro_AgeGrp)" sheetId="191" r:id="rId72"/>
    <sheet name="StataExport (Asian_AgeGrp)" sheetId="192" r:id="rId73"/>
    <sheet name="StataExport (FirstNat_AgeGrp)" sheetId="193" r:id="rId74"/>
    <sheet name="StataExport (Australia_45)" sheetId="145" r:id="rId75"/>
    <sheet name="StataExport (FirstNations_45)" sheetId="155" r:id="rId76"/>
    <sheet name="FORMULA VALIDATIONS" sheetId="146" r:id="rId77"/>
    <sheet name="PAF% (Lancet validation)" sheetId="147" r:id="rId78"/>
    <sheet name="PAF% (NZ validation)" sheetId="148" r:id="rId79"/>
    <sheet name="PAF% (China validation)" sheetId="149" r:id="rId80"/>
    <sheet name="PAF% (London validation)" sheetId="151" r:id="rId81"/>
    <sheet name="MISC" sheetId="196" r:id="rId82"/>
    <sheet name="DataLab Backing Numbers" sheetId="195" r:id="rId83"/>
    <sheet name="Manuscript Figure 2 (data)" sheetId="194" r:id="rId84"/>
  </sheets>
  <externalReferences>
    <externalReference r:id="rId85"/>
  </externalReferences>
  <definedNames>
    <definedName name="Full">#REF!</definedName>
    <definedName name="Full_new">#REF!</definedName>
    <definedName name="FullCKD">#REF!</definedName>
    <definedName name="FullCKD_new">#REF!</definedName>
    <definedName name="Glossary" localSheetId="48">#REF!</definedName>
    <definedName name="Glossary" localSheetId="56">#REF!</definedName>
    <definedName name="Glossary" localSheetId="32">#REF!</definedName>
    <definedName name="Glossary" localSheetId="33">#REF!</definedName>
    <definedName name="Glossary" localSheetId="31">#REF!</definedName>
    <definedName name="Glossary" localSheetId="28">#REF!</definedName>
    <definedName name="Glossary" localSheetId="29">#REF!</definedName>
    <definedName name="Glossary" localSheetId="30">#REF!</definedName>
    <definedName name="Glossary" localSheetId="35">#REF!</definedName>
    <definedName name="Glossary" localSheetId="49">#REF!</definedName>
    <definedName name="Glossary">#REF!</definedName>
    <definedName name="Introduction" localSheetId="48">#REF!</definedName>
    <definedName name="Introduction" localSheetId="56">#REF!</definedName>
    <definedName name="Introduction" localSheetId="32">#REF!</definedName>
    <definedName name="Introduction" localSheetId="33">#REF!</definedName>
    <definedName name="Introduction" localSheetId="31">#REF!</definedName>
    <definedName name="Introduction" localSheetId="28">#REF!</definedName>
    <definedName name="Introduction" localSheetId="29">#REF!</definedName>
    <definedName name="Introduction" localSheetId="30">#REF!</definedName>
    <definedName name="Introduction" localSheetId="35">#REF!</definedName>
    <definedName name="Introduction" localSheetId="49">#REF!</definedName>
    <definedName name="Introduction">#REF!</definedName>
    <definedName name="_xlnm.Print_Area" localSheetId="56">'Table 3.1 (#)_Estimate, persons'!$A$1:$S$186</definedName>
    <definedName name="_xlnm.Print_Area" localSheetId="37">'Table 3.1 Long-term health cond'!$A$1:$S$186</definedName>
    <definedName name="scope">#REF!</definedName>
    <definedName name="scope_new">#REF!</definedName>
    <definedName name="table1" localSheetId="48">[1]Contents!#REF!</definedName>
    <definedName name="table1" localSheetId="56">[1]Contents!#REF!</definedName>
    <definedName name="table1" localSheetId="32">[1]Contents!#REF!</definedName>
    <definedName name="table1" localSheetId="33">[1]Contents!#REF!</definedName>
    <definedName name="table1" localSheetId="31">[1]Contents!#REF!</definedName>
    <definedName name="table1" localSheetId="28">[1]Contents!#REF!</definedName>
    <definedName name="table1" localSheetId="29">[1]Contents!#REF!</definedName>
    <definedName name="table1" localSheetId="30">[1]Contents!#REF!</definedName>
    <definedName name="table1" localSheetId="35">[1]Contents!#REF!</definedName>
    <definedName name="table1" localSheetId="49">[1]Contents!#REF!</definedName>
    <definedName name="table1">[1]Contents!#REF!</definedName>
    <definedName name="teet">[1]Contents!#REF!</definedName>
    <definedName name="TEMP1">#REF!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12" i="198" l="1"/>
  <c r="H8" i="153"/>
  <c r="E10" i="126"/>
  <c r="F10" i="126"/>
  <c r="G10" i="126"/>
  <c r="E11" i="126"/>
  <c r="F11" i="126"/>
  <c r="G11" i="126"/>
  <c r="E12" i="126"/>
  <c r="F12" i="126"/>
  <c r="G12" i="126"/>
  <c r="E13" i="126"/>
  <c r="F13" i="126"/>
  <c r="G13" i="126"/>
  <c r="E14" i="126"/>
  <c r="F14" i="126"/>
  <c r="G14" i="126"/>
  <c r="E15" i="126"/>
  <c r="F15" i="126"/>
  <c r="G15" i="126"/>
  <c r="E16" i="126"/>
  <c r="F16" i="126"/>
  <c r="G16" i="126"/>
  <c r="E17" i="126"/>
  <c r="F17" i="126"/>
  <c r="G17" i="126"/>
  <c r="E18" i="126"/>
  <c r="F18" i="126"/>
  <c r="G18" i="126"/>
  <c r="E19" i="126"/>
  <c r="F19" i="126"/>
  <c r="G19" i="126"/>
  <c r="D11" i="126"/>
  <c r="D12" i="126"/>
  <c r="D13" i="126"/>
  <c r="D14" i="126"/>
  <c r="D15" i="126"/>
  <c r="D16" i="126"/>
  <c r="D17" i="126"/>
  <c r="D18" i="126"/>
  <c r="D19" i="126"/>
  <c r="D10" i="126"/>
  <c r="AA93" i="126"/>
  <c r="AB93" i="126"/>
  <c r="AC93" i="126"/>
  <c r="AA94" i="126"/>
  <c r="AB94" i="126"/>
  <c r="AC94" i="126"/>
  <c r="AA95" i="126"/>
  <c r="AB95" i="126"/>
  <c r="AC95" i="126"/>
  <c r="AA96" i="126"/>
  <c r="AB96" i="126"/>
  <c r="AC96" i="126"/>
  <c r="AA97" i="126"/>
  <c r="AB97" i="126"/>
  <c r="AC97" i="126"/>
  <c r="AA98" i="126"/>
  <c r="AB98" i="126"/>
  <c r="AC98" i="126"/>
  <c r="AA99" i="126"/>
  <c r="AB99" i="126"/>
  <c r="AC99" i="126"/>
  <c r="AA100" i="126"/>
  <c r="AB100" i="126"/>
  <c r="AC100" i="126"/>
  <c r="AA101" i="126"/>
  <c r="AB101" i="126"/>
  <c r="AC101" i="126"/>
  <c r="AA102" i="126"/>
  <c r="AB102" i="126"/>
  <c r="AC102" i="126"/>
  <c r="Z94" i="126"/>
  <c r="Z95" i="126"/>
  <c r="Z96" i="126"/>
  <c r="Z97" i="126"/>
  <c r="Z98" i="126"/>
  <c r="Z99" i="126"/>
  <c r="Z100" i="126"/>
  <c r="Z101" i="126"/>
  <c r="Z102" i="126"/>
  <c r="Z93" i="126"/>
  <c r="AA105" i="130"/>
  <c r="AB105" i="130"/>
  <c r="AC105" i="130"/>
  <c r="AA106" i="130"/>
  <c r="AB106" i="130"/>
  <c r="AC106" i="130"/>
  <c r="AA107" i="130"/>
  <c r="AB107" i="130"/>
  <c r="AC107" i="130"/>
  <c r="AA108" i="130"/>
  <c r="AB108" i="130"/>
  <c r="AC108" i="130"/>
  <c r="AA109" i="130"/>
  <c r="AB109" i="130"/>
  <c r="AC109" i="130"/>
  <c r="AA110" i="130"/>
  <c r="AB110" i="130"/>
  <c r="AC110" i="130"/>
  <c r="AA111" i="130"/>
  <c r="AB111" i="130"/>
  <c r="AC111" i="130"/>
  <c r="AA112" i="130"/>
  <c r="AB112" i="130"/>
  <c r="AC112" i="130"/>
  <c r="AA113" i="130"/>
  <c r="AB113" i="130"/>
  <c r="AC113" i="130"/>
  <c r="AA114" i="130"/>
  <c r="AB114" i="130"/>
  <c r="AC114" i="130"/>
  <c r="Z106" i="130"/>
  <c r="Z107" i="130"/>
  <c r="Z108" i="130"/>
  <c r="Z109" i="130"/>
  <c r="Z110" i="130"/>
  <c r="Z111" i="130"/>
  <c r="Z112" i="130"/>
  <c r="Z113" i="130"/>
  <c r="Z114" i="130"/>
  <c r="Z105" i="130"/>
  <c r="D14" i="130"/>
  <c r="E14" i="130"/>
  <c r="F14" i="130"/>
  <c r="G14" i="130"/>
  <c r="D15" i="130"/>
  <c r="E15" i="130"/>
  <c r="F15" i="130"/>
  <c r="G15" i="130"/>
  <c r="D16" i="130"/>
  <c r="E16" i="130"/>
  <c r="F16" i="130"/>
  <c r="G16" i="130"/>
  <c r="D17" i="130"/>
  <c r="E17" i="130"/>
  <c r="F17" i="130"/>
  <c r="G17" i="130"/>
  <c r="D18" i="130"/>
  <c r="E18" i="130"/>
  <c r="F18" i="130"/>
  <c r="G18" i="130"/>
  <c r="D19" i="130"/>
  <c r="E19" i="130"/>
  <c r="F19" i="130"/>
  <c r="G19" i="130"/>
  <c r="D20" i="130"/>
  <c r="E20" i="130"/>
  <c r="F20" i="130"/>
  <c r="G20" i="130"/>
  <c r="D21" i="130"/>
  <c r="E21" i="130"/>
  <c r="F21" i="130"/>
  <c r="G21" i="130"/>
  <c r="D22" i="130"/>
  <c r="E22" i="130"/>
  <c r="F22" i="130"/>
  <c r="G22" i="130"/>
  <c r="E13" i="130"/>
  <c r="F13" i="130"/>
  <c r="G13" i="130"/>
  <c r="D13" i="130"/>
  <c r="O7" i="194"/>
  <c r="P7" i="194"/>
  <c r="Q7" i="194"/>
  <c r="O12" i="194"/>
  <c r="P12" i="194"/>
  <c r="Q12" i="194"/>
  <c r="N7" i="194"/>
  <c r="N12" i="194"/>
  <c r="J26" i="194"/>
  <c r="K26" i="194"/>
  <c r="L26" i="194"/>
  <c r="J28" i="194"/>
  <c r="K28" i="194"/>
  <c r="L28" i="194"/>
  <c r="J29" i="194"/>
  <c r="K29" i="194"/>
  <c r="L29" i="194"/>
  <c r="J30" i="194"/>
  <c r="K30" i="194"/>
  <c r="L30" i="194"/>
  <c r="J31" i="194"/>
  <c r="K31" i="194"/>
  <c r="L31" i="194"/>
  <c r="J33" i="194"/>
  <c r="K33" i="194"/>
  <c r="L33" i="194"/>
  <c r="J34" i="194"/>
  <c r="K34" i="194"/>
  <c r="L34" i="194"/>
  <c r="J35" i="194"/>
  <c r="K35" i="194"/>
  <c r="L35" i="194"/>
  <c r="J36" i="194"/>
  <c r="K36" i="194"/>
  <c r="L36" i="194"/>
  <c r="J37" i="194"/>
  <c r="K37" i="194"/>
  <c r="L37" i="194"/>
  <c r="J38" i="194"/>
  <c r="K38" i="194"/>
  <c r="L38" i="194"/>
  <c r="I28" i="194"/>
  <c r="I29" i="194"/>
  <c r="I30" i="194"/>
  <c r="I31" i="194"/>
  <c r="I33" i="194"/>
  <c r="I34" i="194"/>
  <c r="I35" i="194"/>
  <c r="I36" i="194"/>
  <c r="I37" i="194"/>
  <c r="I38" i="194"/>
  <c r="I26" i="194"/>
  <c r="Z10" i="123"/>
  <c r="AA10" i="123" s="1"/>
  <c r="AE10" i="123"/>
  <c r="AF10" i="123" s="1"/>
  <c r="AJ10" i="123"/>
  <c r="AK10" i="123"/>
  <c r="AO10" i="123"/>
  <c r="AP10" i="123"/>
  <c r="X128" i="130"/>
  <c r="W128" i="130"/>
  <c r="V128" i="130"/>
  <c r="U128" i="130"/>
  <c r="S114" i="130"/>
  <c r="S126" i="130" s="1"/>
  <c r="S113" i="130"/>
  <c r="S125" i="130" s="1"/>
  <c r="S112" i="130"/>
  <c r="S124" i="130" s="1"/>
  <c r="S111" i="130"/>
  <c r="S123" i="130" s="1"/>
  <c r="S110" i="130"/>
  <c r="S122" i="130" s="1"/>
  <c r="S109" i="130"/>
  <c r="S121" i="130" s="1"/>
  <c r="S108" i="130"/>
  <c r="S120" i="130" s="1"/>
  <c r="S107" i="130"/>
  <c r="S119" i="130" s="1"/>
  <c r="S106" i="130"/>
  <c r="S118" i="130" s="1"/>
  <c r="S105" i="130"/>
  <c r="S117" i="130" s="1"/>
  <c r="AC48" i="130"/>
  <c r="X113" i="130" s="1"/>
  <c r="AB48" i="130"/>
  <c r="W108" i="130" s="1"/>
  <c r="AA48" i="130"/>
  <c r="V111" i="130" s="1"/>
  <c r="Z48" i="130"/>
  <c r="U108" i="130" s="1"/>
  <c r="X116" i="126"/>
  <c r="W116" i="126"/>
  <c r="V116" i="126"/>
  <c r="U116" i="126"/>
  <c r="S102" i="126"/>
  <c r="S114" i="126" s="1"/>
  <c r="S101" i="126"/>
  <c r="S113" i="126" s="1"/>
  <c r="S100" i="126"/>
  <c r="S112" i="126" s="1"/>
  <c r="S99" i="126"/>
  <c r="S111" i="126" s="1"/>
  <c r="S98" i="126"/>
  <c r="S110" i="126" s="1"/>
  <c r="S97" i="126"/>
  <c r="S109" i="126" s="1"/>
  <c r="S96" i="126"/>
  <c r="S108" i="126" s="1"/>
  <c r="S95" i="126"/>
  <c r="S107" i="126" s="1"/>
  <c r="S94" i="126"/>
  <c r="S106" i="126" s="1"/>
  <c r="S93" i="126"/>
  <c r="S105" i="126" s="1"/>
  <c r="AC42" i="126"/>
  <c r="X102" i="126" s="1"/>
  <c r="P19" i="126" s="1"/>
  <c r="AB42" i="126"/>
  <c r="W99" i="126" s="1"/>
  <c r="O16" i="126" s="1"/>
  <c r="AA42" i="126"/>
  <c r="V99" i="126" s="1"/>
  <c r="N16" i="126" s="1"/>
  <c r="Z42" i="126"/>
  <c r="U101" i="126" s="1"/>
  <c r="M18" i="126" s="1"/>
  <c r="X94" i="126" l="1"/>
  <c r="P11" i="126" s="1"/>
  <c r="V93" i="126"/>
  <c r="N10" i="126" s="1"/>
  <c r="X96" i="126"/>
  <c r="P13" i="126" s="1"/>
  <c r="W93" i="126"/>
  <c r="O10" i="126" s="1"/>
  <c r="X99" i="126"/>
  <c r="X111" i="126" s="1"/>
  <c r="V96" i="126"/>
  <c r="N13" i="126" s="1"/>
  <c r="U93" i="126"/>
  <c r="U105" i="126" s="1"/>
  <c r="W96" i="126"/>
  <c r="O13" i="126" s="1"/>
  <c r="W101" i="126"/>
  <c r="O18" i="126" s="1"/>
  <c r="U98" i="126"/>
  <c r="M15" i="126" s="1"/>
  <c r="V101" i="126"/>
  <c r="V113" i="126" s="1"/>
  <c r="U95" i="126"/>
  <c r="U107" i="126" s="1"/>
  <c r="V98" i="126"/>
  <c r="V110" i="126" s="1"/>
  <c r="X93" i="126"/>
  <c r="P10" i="126" s="1"/>
  <c r="V95" i="126"/>
  <c r="W98" i="126"/>
  <c r="U100" i="126"/>
  <c r="U112" i="126" s="1"/>
  <c r="X101" i="126"/>
  <c r="P18" i="126" s="1"/>
  <c r="W95" i="126"/>
  <c r="W107" i="126" s="1"/>
  <c r="U97" i="126"/>
  <c r="M14" i="126" s="1"/>
  <c r="X98" i="126"/>
  <c r="P15" i="126" s="1"/>
  <c r="V100" i="126"/>
  <c r="U94" i="126"/>
  <c r="U106" i="126" s="1"/>
  <c r="X95" i="126"/>
  <c r="P12" i="126" s="1"/>
  <c r="V97" i="126"/>
  <c r="N14" i="126" s="1"/>
  <c r="W100" i="126"/>
  <c r="U102" i="126"/>
  <c r="U114" i="126" s="1"/>
  <c r="V94" i="126"/>
  <c r="V106" i="126" s="1"/>
  <c r="W97" i="126"/>
  <c r="W109" i="126" s="1"/>
  <c r="U99" i="126"/>
  <c r="M16" i="126" s="1"/>
  <c r="X100" i="126"/>
  <c r="V102" i="126"/>
  <c r="V114" i="126" s="1"/>
  <c r="W94" i="126"/>
  <c r="O11" i="126" s="1"/>
  <c r="U96" i="126"/>
  <c r="M13" i="126" s="1"/>
  <c r="X97" i="126"/>
  <c r="X109" i="126" s="1"/>
  <c r="W102" i="126"/>
  <c r="O19" i="126" s="1"/>
  <c r="X109" i="130"/>
  <c r="X121" i="130" s="1"/>
  <c r="U113" i="130"/>
  <c r="U125" i="130" s="1"/>
  <c r="W105" i="130"/>
  <c r="O13" i="130" s="1"/>
  <c r="X108" i="130"/>
  <c r="X120" i="130" s="1"/>
  <c r="U120" i="130"/>
  <c r="M16" i="130"/>
  <c r="W120" i="130"/>
  <c r="O16" i="130"/>
  <c r="N19" i="130"/>
  <c r="V123" i="130"/>
  <c r="P21" i="130"/>
  <c r="X125" i="130"/>
  <c r="V106" i="130"/>
  <c r="W111" i="130"/>
  <c r="V114" i="130"/>
  <c r="X105" i="130"/>
  <c r="U112" i="130"/>
  <c r="U107" i="130"/>
  <c r="W106" i="130"/>
  <c r="V109" i="130"/>
  <c r="X111" i="130"/>
  <c r="W114" i="130"/>
  <c r="U106" i="130"/>
  <c r="X106" i="130"/>
  <c r="W109" i="130"/>
  <c r="V112" i="130"/>
  <c r="X114" i="130"/>
  <c r="U111" i="130"/>
  <c r="W107" i="130"/>
  <c r="V110" i="130"/>
  <c r="X112" i="130"/>
  <c r="U110" i="130"/>
  <c r="X107" i="130"/>
  <c r="W110" i="130"/>
  <c r="V113" i="130"/>
  <c r="W112" i="130"/>
  <c r="U114" i="130"/>
  <c r="U109" i="130"/>
  <c r="V108" i="130"/>
  <c r="X110" i="130"/>
  <c r="W113" i="130"/>
  <c r="V107" i="130"/>
  <c r="U105" i="130"/>
  <c r="V105" i="130"/>
  <c r="BV10" i="123"/>
  <c r="BM10" i="123"/>
  <c r="BD10" i="123"/>
  <c r="AU10" i="123"/>
  <c r="X114" i="126"/>
  <c r="U113" i="126"/>
  <c r="V111" i="126"/>
  <c r="W111" i="126"/>
  <c r="V108" i="126" l="1"/>
  <c r="X105" i="126"/>
  <c r="X106" i="126"/>
  <c r="P16" i="126"/>
  <c r="Q16" i="126" s="1"/>
  <c r="W113" i="126"/>
  <c r="U111" i="126"/>
  <c r="W108" i="126"/>
  <c r="M12" i="126"/>
  <c r="Q13" i="126"/>
  <c r="V105" i="126"/>
  <c r="P14" i="126"/>
  <c r="N19" i="126"/>
  <c r="W105" i="126"/>
  <c r="O12" i="126"/>
  <c r="X108" i="126"/>
  <c r="N18" i="126"/>
  <c r="Q18" i="126" s="1"/>
  <c r="U108" i="126"/>
  <c r="M10" i="126"/>
  <c r="Q10" i="126" s="1"/>
  <c r="X113" i="126"/>
  <c r="U110" i="126"/>
  <c r="M11" i="126"/>
  <c r="X110" i="126"/>
  <c r="W106" i="126"/>
  <c r="O14" i="126"/>
  <c r="N15" i="126"/>
  <c r="M17" i="126"/>
  <c r="X107" i="126"/>
  <c r="V109" i="126"/>
  <c r="O17" i="126"/>
  <c r="W112" i="126"/>
  <c r="W110" i="126"/>
  <c r="O15" i="126"/>
  <c r="N11" i="126"/>
  <c r="X112" i="126"/>
  <c r="P17" i="126"/>
  <c r="N12" i="126"/>
  <c r="V107" i="126"/>
  <c r="N17" i="126"/>
  <c r="V112" i="126"/>
  <c r="M19" i="126"/>
  <c r="U109" i="126"/>
  <c r="W114" i="126"/>
  <c r="M21" i="130"/>
  <c r="W117" i="130"/>
  <c r="P17" i="130"/>
  <c r="P16" i="130"/>
  <c r="W122" i="130"/>
  <c r="O18" i="130"/>
  <c r="W125" i="130"/>
  <c r="O21" i="130"/>
  <c r="P22" i="130"/>
  <c r="X126" i="130"/>
  <c r="X122" i="130"/>
  <c r="P18" i="130"/>
  <c r="U122" i="130"/>
  <c r="M18" i="130"/>
  <c r="V124" i="130"/>
  <c r="N20" i="130"/>
  <c r="W118" i="130"/>
  <c r="O14" i="130"/>
  <c r="X124" i="130"/>
  <c r="P20" i="130"/>
  <c r="M15" i="130"/>
  <c r="U119" i="130"/>
  <c r="X118" i="130"/>
  <c r="P14" i="130"/>
  <c r="P19" i="130"/>
  <c r="X123" i="130"/>
  <c r="P15" i="130"/>
  <c r="X119" i="130"/>
  <c r="V121" i="130"/>
  <c r="N17" i="130"/>
  <c r="V120" i="130"/>
  <c r="N16" i="130"/>
  <c r="Q16" i="130" s="1"/>
  <c r="W121" i="130"/>
  <c r="O17" i="130"/>
  <c r="U121" i="130"/>
  <c r="M17" i="130"/>
  <c r="V122" i="130"/>
  <c r="N18" i="130"/>
  <c r="M20" i="130"/>
  <c r="U124" i="130"/>
  <c r="V117" i="130"/>
  <c r="N13" i="130"/>
  <c r="U126" i="130"/>
  <c r="M22" i="130"/>
  <c r="W119" i="130"/>
  <c r="O15" i="130"/>
  <c r="U118" i="130"/>
  <c r="M14" i="130"/>
  <c r="P13" i="130"/>
  <c r="X117" i="130"/>
  <c r="M13" i="130"/>
  <c r="U117" i="130"/>
  <c r="W124" i="130"/>
  <c r="O20" i="130"/>
  <c r="U123" i="130"/>
  <c r="M19" i="130"/>
  <c r="N22" i="130"/>
  <c r="V126" i="130"/>
  <c r="V119" i="130"/>
  <c r="N15" i="130"/>
  <c r="V125" i="130"/>
  <c r="N21" i="130"/>
  <c r="O22" i="130"/>
  <c r="W126" i="130"/>
  <c r="W123" i="130"/>
  <c r="O19" i="130"/>
  <c r="V118" i="130"/>
  <c r="N14" i="130"/>
  <c r="U115" i="126" l="1"/>
  <c r="U117" i="126" s="1"/>
  <c r="Q14" i="126"/>
  <c r="Q12" i="126"/>
  <c r="Q19" i="126"/>
  <c r="X115" i="126"/>
  <c r="X117" i="126" s="1"/>
  <c r="Q11" i="126"/>
  <c r="W115" i="126"/>
  <c r="W117" i="126" s="1"/>
  <c r="Q15" i="126"/>
  <c r="V115" i="126"/>
  <c r="V117" i="126" s="1"/>
  <c r="Q17" i="126"/>
  <c r="Q21" i="130"/>
  <c r="Q13" i="130"/>
  <c r="Q22" i="130"/>
  <c r="W127" i="130"/>
  <c r="W129" i="130" s="1"/>
  <c r="Q15" i="130"/>
  <c r="U127" i="130"/>
  <c r="U129" i="130" s="1"/>
  <c r="Q14" i="130"/>
  <c r="V127" i="130"/>
  <c r="V129" i="130" s="1"/>
  <c r="Q19" i="130"/>
  <c r="Q20" i="130"/>
  <c r="X127" i="130"/>
  <c r="X129" i="130" s="1"/>
  <c r="Q18" i="130"/>
  <c r="Q17" i="130"/>
  <c r="K13" i="195"/>
  <c r="J13" i="195"/>
  <c r="D7" i="198" l="1"/>
  <c r="E7" i="198"/>
  <c r="I7" i="198"/>
  <c r="J7" i="198"/>
  <c r="L7" i="198"/>
  <c r="D8" i="198"/>
  <c r="E8" i="198"/>
  <c r="I8" i="198"/>
  <c r="J8" i="198"/>
  <c r="L8" i="198"/>
  <c r="D9" i="198"/>
  <c r="E9" i="198"/>
  <c r="I9" i="198"/>
  <c r="J9" i="198"/>
  <c r="L9" i="198"/>
  <c r="D10" i="198"/>
  <c r="E10" i="198"/>
  <c r="I10" i="198"/>
  <c r="J10" i="198"/>
  <c r="L10" i="198"/>
  <c r="D12" i="198"/>
  <c r="E12" i="198"/>
  <c r="I12" i="198"/>
  <c r="J12" i="198"/>
  <c r="L12" i="198"/>
  <c r="D13" i="198"/>
  <c r="E13" i="198"/>
  <c r="I13" i="198"/>
  <c r="J13" i="198"/>
  <c r="L13" i="198"/>
  <c r="D11" i="198"/>
  <c r="E11" i="198"/>
  <c r="I11" i="198"/>
  <c r="J11" i="198"/>
  <c r="L11" i="198"/>
  <c r="F26" i="197"/>
  <c r="C26" i="197"/>
  <c r="E47" i="197"/>
  <c r="D47" i="197"/>
  <c r="E43" i="197"/>
  <c r="D43" i="197"/>
  <c r="D39" i="197"/>
  <c r="E39" i="197"/>
  <c r="E35" i="197"/>
  <c r="D35" i="197"/>
  <c r="E31" i="197"/>
  <c r="D31" i="197"/>
  <c r="E26" i="197"/>
  <c r="D26" i="197"/>
  <c r="E22" i="197"/>
  <c r="D22" i="197"/>
  <c r="E18" i="197"/>
  <c r="D18" i="197"/>
  <c r="E14" i="197"/>
  <c r="D14" i="197"/>
  <c r="E9" i="197"/>
  <c r="J4" i="197"/>
  <c r="K4" i="197"/>
  <c r="L4" i="197"/>
  <c r="M4" i="197"/>
  <c r="N4" i="197"/>
  <c r="J5" i="197"/>
  <c r="K5" i="197"/>
  <c r="L5" i="197"/>
  <c r="M5" i="197"/>
  <c r="N5" i="197"/>
  <c r="J6" i="197"/>
  <c r="K6" i="197"/>
  <c r="L6" i="197"/>
  <c r="M6" i="197"/>
  <c r="N6" i="197"/>
  <c r="J7" i="197"/>
  <c r="K7" i="197"/>
  <c r="L7" i="197"/>
  <c r="M7" i="197"/>
  <c r="N7" i="197"/>
  <c r="J9" i="197"/>
  <c r="K9" i="197"/>
  <c r="L9" i="197"/>
  <c r="M9" i="197"/>
  <c r="N9" i="197"/>
  <c r="J10" i="197"/>
  <c r="K10" i="197"/>
  <c r="L10" i="197"/>
  <c r="M10" i="197"/>
  <c r="N10" i="197"/>
  <c r="J12" i="197"/>
  <c r="K12" i="197"/>
  <c r="L12" i="197"/>
  <c r="M12" i="197"/>
  <c r="N12" i="197"/>
  <c r="Q32" i="183"/>
  <c r="F32" i="183"/>
  <c r="G13" i="195"/>
  <c r="CI14" i="183" s="1"/>
  <c r="G11" i="195"/>
  <c r="G10" i="195"/>
  <c r="G8" i="195"/>
  <c r="G7" i="195"/>
  <c r="G6" i="195"/>
  <c r="BZ6" i="189"/>
  <c r="CA6" i="189"/>
  <c r="CB6" i="189"/>
  <c r="CC6" i="189"/>
  <c r="CD6" i="189"/>
  <c r="BZ7" i="189"/>
  <c r="CA7" i="189"/>
  <c r="CB7" i="189"/>
  <c r="CC7" i="189"/>
  <c r="CD7" i="189"/>
  <c r="BZ8" i="189"/>
  <c r="CA8" i="189"/>
  <c r="CB8" i="189"/>
  <c r="CC8" i="189"/>
  <c r="CD8" i="189"/>
  <c r="BZ9" i="189"/>
  <c r="CA9" i="189"/>
  <c r="CB9" i="189"/>
  <c r="CC9" i="189"/>
  <c r="CD9" i="189"/>
  <c r="BZ11" i="189"/>
  <c r="CA11" i="189"/>
  <c r="CB11" i="189"/>
  <c r="CC11" i="189"/>
  <c r="CD11" i="189"/>
  <c r="BZ12" i="189"/>
  <c r="CA12" i="189"/>
  <c r="CB12" i="189"/>
  <c r="CC12" i="189"/>
  <c r="CD12" i="189"/>
  <c r="BZ14" i="189"/>
  <c r="CA14" i="189"/>
  <c r="CB14" i="189"/>
  <c r="CC14" i="189"/>
  <c r="CD6" i="188"/>
  <c r="CE6" i="188"/>
  <c r="CF6" i="188"/>
  <c r="CG6" i="188"/>
  <c r="CH6" i="188"/>
  <c r="CD7" i="188"/>
  <c r="CE7" i="188"/>
  <c r="CF7" i="188"/>
  <c r="CG7" i="188"/>
  <c r="CH7" i="188"/>
  <c r="CD8" i="188"/>
  <c r="CE8" i="188"/>
  <c r="CF8" i="188"/>
  <c r="CG8" i="188"/>
  <c r="CH8" i="188"/>
  <c r="CD9" i="188"/>
  <c r="CE9" i="188"/>
  <c r="CF9" i="188"/>
  <c r="CG9" i="188"/>
  <c r="CH9" i="188"/>
  <c r="CD11" i="188"/>
  <c r="CE11" i="188"/>
  <c r="CF11" i="188"/>
  <c r="CG11" i="188"/>
  <c r="CH11" i="188"/>
  <c r="CD12" i="188"/>
  <c r="CE12" i="188"/>
  <c r="CF12" i="188"/>
  <c r="CG12" i="188"/>
  <c r="CH12" i="188"/>
  <c r="CD14" i="188"/>
  <c r="CE14" i="188"/>
  <c r="CF14" i="188"/>
  <c r="CG14" i="188"/>
  <c r="CG6" i="123"/>
  <c r="CH6" i="123"/>
  <c r="CI6" i="123"/>
  <c r="CJ6" i="123"/>
  <c r="CK6" i="123"/>
  <c r="CG7" i="123"/>
  <c r="CH7" i="123"/>
  <c r="CI7" i="123"/>
  <c r="CJ7" i="123"/>
  <c r="CK7" i="123"/>
  <c r="CG8" i="123"/>
  <c r="CH8" i="123"/>
  <c r="CI8" i="123"/>
  <c r="CJ8" i="123"/>
  <c r="CK8" i="123"/>
  <c r="CG9" i="123"/>
  <c r="CH9" i="123"/>
  <c r="CI9" i="123"/>
  <c r="CJ9" i="123"/>
  <c r="CK9" i="123"/>
  <c r="CG11" i="123"/>
  <c r="CH11" i="123"/>
  <c r="CI11" i="123"/>
  <c r="CJ11" i="123"/>
  <c r="CK11" i="123"/>
  <c r="CG12" i="123"/>
  <c r="CH12" i="123"/>
  <c r="CI12" i="123"/>
  <c r="CJ12" i="123"/>
  <c r="CK12" i="123"/>
  <c r="CG14" i="123"/>
  <c r="CH14" i="123"/>
  <c r="CI14" i="123"/>
  <c r="CJ14" i="123"/>
  <c r="CE6" i="183"/>
  <c r="CF6" i="183"/>
  <c r="CG6" i="183"/>
  <c r="CH6" i="183"/>
  <c r="CI6" i="183"/>
  <c r="CE7" i="183"/>
  <c r="CF7" i="183"/>
  <c r="CG7" i="183"/>
  <c r="CH7" i="183"/>
  <c r="CI7" i="183"/>
  <c r="CE8" i="183"/>
  <c r="CF8" i="183"/>
  <c r="CG8" i="183"/>
  <c r="CH8" i="183"/>
  <c r="CI8" i="183"/>
  <c r="CE9" i="183"/>
  <c r="CF9" i="183"/>
  <c r="CG9" i="183"/>
  <c r="CH9" i="183"/>
  <c r="CI9" i="183"/>
  <c r="CE11" i="183"/>
  <c r="CF11" i="183"/>
  <c r="CG11" i="183"/>
  <c r="CH11" i="183"/>
  <c r="CI11" i="183"/>
  <c r="CE12" i="183"/>
  <c r="CF12" i="183"/>
  <c r="CG12" i="183"/>
  <c r="CH12" i="183"/>
  <c r="CI12" i="183"/>
  <c r="CE14" i="183"/>
  <c r="CF14" i="183"/>
  <c r="CG14" i="183"/>
  <c r="CH14" i="183"/>
  <c r="CF16" i="183"/>
  <c r="CG16" i="183"/>
  <c r="CH16" i="183"/>
  <c r="F10" i="195"/>
  <c r="E10" i="195"/>
  <c r="D10" i="195"/>
  <c r="G15" i="195" l="1"/>
  <c r="CI16" i="183" s="1"/>
  <c r="CH14" i="188"/>
  <c r="CD14" i="189"/>
  <c r="CK14" i="123"/>
  <c r="F15" i="195"/>
  <c r="F11" i="195"/>
  <c r="F13" i="195"/>
  <c r="F7" i="195"/>
  <c r="F8" i="195"/>
  <c r="F6" i="195"/>
  <c r="E15" i="195"/>
  <c r="D15" i="195"/>
  <c r="E13" i="195"/>
  <c r="E7" i="195"/>
  <c r="E8" i="195"/>
  <c r="E6" i="195"/>
  <c r="E11" i="195"/>
  <c r="D13" i="195"/>
  <c r="D8" i="195"/>
  <c r="D7" i="195"/>
  <c r="D6" i="195"/>
  <c r="D11" i="195"/>
  <c r="E3" i="194"/>
  <c r="F3" i="194"/>
  <c r="E4" i="194"/>
  <c r="F4" i="194"/>
  <c r="C5" i="194"/>
  <c r="C7" i="194"/>
  <c r="C12" i="194"/>
  <c r="H13" i="193"/>
  <c r="H12" i="193"/>
  <c r="H11" i="193"/>
  <c r="H10" i="193"/>
  <c r="H9" i="193"/>
  <c r="H8" i="193"/>
  <c r="H7" i="193"/>
  <c r="H6" i="193"/>
  <c r="H5" i="193"/>
  <c r="H4" i="193"/>
  <c r="H3" i="193"/>
  <c r="H13" i="192"/>
  <c r="H12" i="192"/>
  <c r="H11" i="192"/>
  <c r="H10" i="192"/>
  <c r="H9" i="192"/>
  <c r="H8" i="192"/>
  <c r="H7" i="192"/>
  <c r="H6" i="192"/>
  <c r="H5" i="192"/>
  <c r="H4" i="192"/>
  <c r="H3" i="192"/>
  <c r="H13" i="191"/>
  <c r="H12" i="191"/>
  <c r="H11" i="191"/>
  <c r="H10" i="191"/>
  <c r="H9" i="191"/>
  <c r="H8" i="191"/>
  <c r="H7" i="191"/>
  <c r="H6" i="191"/>
  <c r="H5" i="191"/>
  <c r="H4" i="191"/>
  <c r="H3" i="191"/>
  <c r="I15" i="177"/>
  <c r="I13" i="176"/>
  <c r="I16" i="175"/>
  <c r="I20" i="173"/>
  <c r="I19" i="173"/>
  <c r="I17" i="170"/>
  <c r="I16" i="170"/>
  <c r="I16" i="164"/>
  <c r="I15" i="164"/>
  <c r="I14" i="163"/>
  <c r="I20" i="162"/>
  <c r="I19" i="162"/>
  <c r="H13" i="190"/>
  <c r="H12" i="190"/>
  <c r="H11" i="190"/>
  <c r="H10" i="190"/>
  <c r="H9" i="190"/>
  <c r="H8" i="190"/>
  <c r="H7" i="190"/>
  <c r="H6" i="190"/>
  <c r="H5" i="190"/>
  <c r="H4" i="190"/>
  <c r="H3" i="190"/>
  <c r="B14" i="123"/>
  <c r="C14" i="123"/>
  <c r="B21" i="123"/>
  <c r="C21" i="123"/>
  <c r="B27" i="123"/>
  <c r="C27" i="123"/>
  <c r="B8" i="123"/>
  <c r="C8" i="123"/>
  <c r="B23" i="123"/>
  <c r="C23" i="123"/>
  <c r="B16" i="123"/>
  <c r="C16" i="123"/>
  <c r="B25" i="123"/>
  <c r="C25" i="123"/>
  <c r="B12" i="123"/>
  <c r="C12" i="123"/>
  <c r="B18" i="123"/>
  <c r="C18" i="123"/>
  <c r="B31" i="123"/>
  <c r="C31" i="123"/>
  <c r="B29" i="123"/>
  <c r="C29" i="123"/>
  <c r="B33" i="123"/>
  <c r="C8" i="183"/>
  <c r="C11" i="183"/>
  <c r="C13" i="183"/>
  <c r="C15" i="183"/>
  <c r="C17" i="183"/>
  <c r="C20" i="183"/>
  <c r="C22" i="183"/>
  <c r="C24" i="183"/>
  <c r="C26" i="183"/>
  <c r="C28" i="183"/>
  <c r="C30" i="183"/>
  <c r="AJ10" i="189"/>
  <c r="K8" i="189" s="1"/>
  <c r="L18" i="84"/>
  <c r="L16" i="84"/>
  <c r="U10" i="189"/>
  <c r="E8" i="189" s="1"/>
  <c r="L17" i="86"/>
  <c r="L16" i="86"/>
  <c r="L15" i="86"/>
  <c r="C19" i="188"/>
  <c r="Y21" i="188"/>
  <c r="Z21" i="188" s="1"/>
  <c r="F19" i="188" s="1"/>
  <c r="AN27" i="188"/>
  <c r="AN29" i="188" s="1"/>
  <c r="AN21" i="188" s="1"/>
  <c r="AO21" i="188" s="1"/>
  <c r="K19" i="188" s="1"/>
  <c r="AF21" i="189"/>
  <c r="B32" i="189"/>
  <c r="C30" i="189"/>
  <c r="B30" i="189"/>
  <c r="C28" i="189"/>
  <c r="B28" i="189"/>
  <c r="C26" i="189"/>
  <c r="B26" i="189"/>
  <c r="AJ17" i="189"/>
  <c r="AK17" i="189" s="1"/>
  <c r="AE17" i="189"/>
  <c r="Z17" i="189"/>
  <c r="AA17" i="189" s="1"/>
  <c r="BH17" i="189" s="1"/>
  <c r="U17" i="189"/>
  <c r="V17" i="189" s="1"/>
  <c r="C24" i="189"/>
  <c r="B24" i="189"/>
  <c r="AJ16" i="189"/>
  <c r="K30" i="189" s="1"/>
  <c r="AE16" i="189"/>
  <c r="AF16" i="189" s="1"/>
  <c r="Z16" i="189"/>
  <c r="AA16" i="189" s="1"/>
  <c r="C22" i="189"/>
  <c r="B22" i="189"/>
  <c r="AJ15" i="189"/>
  <c r="AK15" i="189" s="1"/>
  <c r="AE15" i="189"/>
  <c r="Z15" i="189"/>
  <c r="AA15" i="189" s="1"/>
  <c r="U15" i="189"/>
  <c r="V15" i="189" s="1"/>
  <c r="C20" i="189"/>
  <c r="B20" i="189"/>
  <c r="AJ14" i="189"/>
  <c r="AK14" i="189" s="1"/>
  <c r="AE14" i="189"/>
  <c r="AF14" i="189" s="1"/>
  <c r="Z14" i="189"/>
  <c r="AA14" i="189" s="1"/>
  <c r="U14" i="189"/>
  <c r="V14" i="189" s="1"/>
  <c r="AE13" i="189"/>
  <c r="Z13" i="189"/>
  <c r="U13" i="189"/>
  <c r="E24" i="189" s="1"/>
  <c r="C17" i="189"/>
  <c r="B17" i="189"/>
  <c r="AJ12" i="189"/>
  <c r="AK12" i="189" s="1"/>
  <c r="AE12" i="189"/>
  <c r="AF12" i="189" s="1"/>
  <c r="BQ12" i="189" s="1"/>
  <c r="Z12" i="189"/>
  <c r="V12" i="189"/>
  <c r="F15" i="189" s="1"/>
  <c r="U12" i="189"/>
  <c r="E15" i="189" s="1"/>
  <c r="C15" i="189"/>
  <c r="B15" i="189"/>
  <c r="AJ11" i="189"/>
  <c r="K22" i="189" s="1"/>
  <c r="AE11" i="189"/>
  <c r="AF11" i="189" s="1"/>
  <c r="Z11" i="189"/>
  <c r="AA11" i="189" s="1"/>
  <c r="U11" i="189"/>
  <c r="E22" i="189" s="1"/>
  <c r="C13" i="189"/>
  <c r="B13" i="189"/>
  <c r="AE10" i="189"/>
  <c r="AF10" i="189" s="1"/>
  <c r="Z10" i="189"/>
  <c r="E11" i="189"/>
  <c r="C11" i="189"/>
  <c r="B11" i="189"/>
  <c r="AJ9" i="189"/>
  <c r="AK9" i="189" s="1"/>
  <c r="AE9" i="189"/>
  <c r="AF9" i="189" s="1"/>
  <c r="Z9" i="189"/>
  <c r="AE8" i="189"/>
  <c r="AF8" i="189" s="1"/>
  <c r="Z8" i="189"/>
  <c r="AA8" i="189" s="1"/>
  <c r="C8" i="189"/>
  <c r="B8" i="189"/>
  <c r="AJ7" i="189"/>
  <c r="K13" i="189" s="1"/>
  <c r="AE7" i="189"/>
  <c r="Z7" i="189"/>
  <c r="AA7" i="189" s="1"/>
  <c r="BH7" i="189" s="1"/>
  <c r="U7" i="189"/>
  <c r="E13" i="189" s="1"/>
  <c r="N6" i="189"/>
  <c r="M6" i="189"/>
  <c r="L6" i="189"/>
  <c r="K6" i="189"/>
  <c r="H6" i="189"/>
  <c r="G6" i="189"/>
  <c r="F6" i="189"/>
  <c r="E6" i="189"/>
  <c r="C6" i="189"/>
  <c r="B6" i="189"/>
  <c r="N5" i="189"/>
  <c r="M5" i="189"/>
  <c r="L5" i="189"/>
  <c r="K5" i="189"/>
  <c r="H5" i="189"/>
  <c r="G5" i="189"/>
  <c r="F5" i="189"/>
  <c r="E5" i="189"/>
  <c r="C5" i="189"/>
  <c r="B5" i="189"/>
  <c r="AJ21" i="188"/>
  <c r="B34" i="188"/>
  <c r="C32" i="188"/>
  <c r="B32" i="188"/>
  <c r="C30" i="188"/>
  <c r="B30" i="188"/>
  <c r="C28" i="188"/>
  <c r="B28" i="188"/>
  <c r="AN17" i="188"/>
  <c r="AO17" i="188" s="1"/>
  <c r="AT17" i="188" s="1"/>
  <c r="AI17" i="188"/>
  <c r="BO40" i="188" s="1"/>
  <c r="AD17" i="188"/>
  <c r="BL40" i="188" s="1"/>
  <c r="Y17" i="188"/>
  <c r="C26" i="188"/>
  <c r="B26" i="188"/>
  <c r="AN16" i="188"/>
  <c r="AO16" i="188" s="1"/>
  <c r="AI16" i="188"/>
  <c r="BO41" i="188" s="1"/>
  <c r="AD16" i="188"/>
  <c r="BL41" i="188" s="1"/>
  <c r="C24" i="188"/>
  <c r="B24" i="188"/>
  <c r="AN15" i="188"/>
  <c r="AO15" i="188" s="1"/>
  <c r="K17" i="188" s="1"/>
  <c r="AI15" i="188"/>
  <c r="BQ53" i="188" s="1"/>
  <c r="AD15" i="188"/>
  <c r="AE15" i="188" s="1"/>
  <c r="Y15" i="188"/>
  <c r="E17" i="188" s="1"/>
  <c r="C22" i="188"/>
  <c r="B22" i="188"/>
  <c r="AN14" i="188"/>
  <c r="AO14" i="188" s="1"/>
  <c r="AI14" i="188"/>
  <c r="BO31" i="188" s="1"/>
  <c r="AD14" i="188"/>
  <c r="BL31" i="188" s="1"/>
  <c r="Y14" i="188"/>
  <c r="Z14" i="188" s="1"/>
  <c r="BC14" i="188" s="1"/>
  <c r="AI13" i="188"/>
  <c r="BO38" i="188" s="1"/>
  <c r="AD13" i="188"/>
  <c r="AE13" i="188" s="1"/>
  <c r="Y13" i="188"/>
  <c r="Z13" i="188" s="1"/>
  <c r="BC13" i="188" s="1"/>
  <c r="C17" i="188"/>
  <c r="B17" i="188"/>
  <c r="AN12" i="188"/>
  <c r="AO12" i="188" s="1"/>
  <c r="AI12" i="188"/>
  <c r="BO33" i="188" s="1"/>
  <c r="AD12" i="188"/>
  <c r="Y12" i="188"/>
  <c r="Z12" i="188" s="1"/>
  <c r="BC12" i="188" s="1"/>
  <c r="C15" i="188"/>
  <c r="B15" i="188"/>
  <c r="AN11" i="188"/>
  <c r="J24" i="188" s="1"/>
  <c r="AI11" i="188"/>
  <c r="BQ57" i="188" s="1"/>
  <c r="AD11" i="188"/>
  <c r="AE11" i="188" s="1"/>
  <c r="Y11" i="188"/>
  <c r="E24" i="188" s="1"/>
  <c r="C13" i="188"/>
  <c r="B13" i="188"/>
  <c r="AN10" i="188"/>
  <c r="AO10" i="188" s="1"/>
  <c r="AI10" i="188"/>
  <c r="AJ10" i="188" s="1"/>
  <c r="AD10" i="188"/>
  <c r="AE10" i="188" s="1"/>
  <c r="BM48" i="188" s="1"/>
  <c r="Y10" i="188"/>
  <c r="Z10" i="188" s="1"/>
  <c r="C11" i="188"/>
  <c r="B11" i="188"/>
  <c r="AN9" i="188"/>
  <c r="J28" i="188" s="1"/>
  <c r="AI9" i="188"/>
  <c r="BQ59" i="188" s="1"/>
  <c r="AD9" i="188"/>
  <c r="BL39" i="188" s="1"/>
  <c r="AI8" i="188"/>
  <c r="BQ56" i="188" s="1"/>
  <c r="AD8" i="188"/>
  <c r="BL36" i="188" s="1"/>
  <c r="J8" i="188"/>
  <c r="C8" i="188"/>
  <c r="B8" i="188"/>
  <c r="AN7" i="188"/>
  <c r="AO7" i="188" s="1"/>
  <c r="AI7" i="188"/>
  <c r="AD7" i="188"/>
  <c r="BL32" i="188" s="1"/>
  <c r="Y7" i="188"/>
  <c r="M6" i="188"/>
  <c r="L6" i="188"/>
  <c r="K6" i="188"/>
  <c r="J6" i="188"/>
  <c r="BT46" i="188"/>
  <c r="BS46" i="188"/>
  <c r="BR46" i="188"/>
  <c r="BQ46" i="188"/>
  <c r="BO46" i="188"/>
  <c r="BN46" i="188"/>
  <c r="BM46" i="188"/>
  <c r="BL46" i="188"/>
  <c r="H6" i="188"/>
  <c r="G6" i="188"/>
  <c r="F6" i="188"/>
  <c r="E6" i="188"/>
  <c r="C6" i="188"/>
  <c r="B6" i="188"/>
  <c r="M5" i="188"/>
  <c r="L5" i="188"/>
  <c r="K5" i="188"/>
  <c r="J5" i="188"/>
  <c r="BT45" i="188"/>
  <c r="BS45" i="188"/>
  <c r="BR45" i="188"/>
  <c r="BQ45" i="188"/>
  <c r="BO45" i="188"/>
  <c r="BN45" i="188"/>
  <c r="BM45" i="188"/>
  <c r="BL45" i="188"/>
  <c r="H5" i="188"/>
  <c r="G5" i="188"/>
  <c r="F5" i="188"/>
  <c r="E5" i="188"/>
  <c r="C5" i="188"/>
  <c r="B5" i="188"/>
  <c r="V11" i="189" l="1"/>
  <c r="K15" i="189"/>
  <c r="K11" i="189"/>
  <c r="E19" i="188"/>
  <c r="AP17" i="189"/>
  <c r="L28" i="189"/>
  <c r="AK7" i="189"/>
  <c r="K28" i="189"/>
  <c r="E28" i="189"/>
  <c r="AK11" i="189"/>
  <c r="AK16" i="189"/>
  <c r="L30" i="189" s="1"/>
  <c r="K17" i="189"/>
  <c r="AY12" i="189"/>
  <c r="BO36" i="188"/>
  <c r="J19" i="188"/>
  <c r="E11" i="188"/>
  <c r="BL50" i="188"/>
  <c r="AE14" i="188"/>
  <c r="BM50" i="188" s="1"/>
  <c r="AJ8" i="188"/>
  <c r="BU8" i="188" s="1"/>
  <c r="BL58" i="188"/>
  <c r="J32" i="188"/>
  <c r="BL48" i="188"/>
  <c r="J11" i="188"/>
  <c r="BQ58" i="188"/>
  <c r="BQ48" i="188"/>
  <c r="E15" i="188"/>
  <c r="K32" i="188"/>
  <c r="AT16" i="188"/>
  <c r="AT18" i="188"/>
  <c r="BC18" i="188"/>
  <c r="E26" i="188"/>
  <c r="BO39" i="188"/>
  <c r="AJ9" i="188"/>
  <c r="BR59" i="188" s="1"/>
  <c r="BQ52" i="188"/>
  <c r="AO9" i="188"/>
  <c r="AT9" i="188" s="1"/>
  <c r="BL29" i="188"/>
  <c r="BQ50" i="188"/>
  <c r="Z11" i="188"/>
  <c r="AJ14" i="188"/>
  <c r="BU14" i="188" s="1"/>
  <c r="AE8" i="188"/>
  <c r="BL8" i="188" s="1"/>
  <c r="BO29" i="188"/>
  <c r="J15" i="188"/>
  <c r="AE16" i="188"/>
  <c r="BL38" i="188"/>
  <c r="AE9" i="188"/>
  <c r="AJ11" i="188"/>
  <c r="AJ13" i="188"/>
  <c r="BU13" i="188" s="1"/>
  <c r="BH8" i="189"/>
  <c r="AY14" i="189"/>
  <c r="F11" i="189"/>
  <c r="AY17" i="189"/>
  <c r="F28" i="189"/>
  <c r="L26" i="189"/>
  <c r="AP9" i="189"/>
  <c r="BQ10" i="189"/>
  <c r="F17" i="189"/>
  <c r="AY15" i="189"/>
  <c r="BH14" i="189"/>
  <c r="BH15" i="189"/>
  <c r="BQ8" i="189"/>
  <c r="BQ14" i="189"/>
  <c r="AP12" i="189"/>
  <c r="L15" i="189"/>
  <c r="AP14" i="189"/>
  <c r="L11" i="189"/>
  <c r="BQ9" i="189"/>
  <c r="L17" i="189"/>
  <c r="AP15" i="189"/>
  <c r="V10" i="189"/>
  <c r="E17" i="189"/>
  <c r="V7" i="189"/>
  <c r="AF7" i="189"/>
  <c r="AY11" i="189"/>
  <c r="BQ11" i="189"/>
  <c r="AA12" i="189"/>
  <c r="BH16" i="189"/>
  <c r="AF17" i="189"/>
  <c r="AA10" i="189"/>
  <c r="AK10" i="189"/>
  <c r="AF15" i="189"/>
  <c r="K26" i="189"/>
  <c r="AA9" i="189"/>
  <c r="V13" i="189"/>
  <c r="AF13" i="189"/>
  <c r="BH11" i="189"/>
  <c r="BQ16" i="189"/>
  <c r="F22" i="189"/>
  <c r="AA13" i="189"/>
  <c r="AT14" i="188"/>
  <c r="K11" i="188"/>
  <c r="BO32" i="188"/>
  <c r="AJ7" i="188"/>
  <c r="BQ51" i="188"/>
  <c r="K8" i="188"/>
  <c r="AT10" i="188"/>
  <c r="K13" i="188"/>
  <c r="F15" i="188"/>
  <c r="E30" i="188"/>
  <c r="Z17" i="188"/>
  <c r="AT7" i="188"/>
  <c r="F8" i="188"/>
  <c r="BC10" i="188"/>
  <c r="BL33" i="188"/>
  <c r="BL52" i="188"/>
  <c r="AE12" i="188"/>
  <c r="AT15" i="188"/>
  <c r="BM53" i="188"/>
  <c r="BL15" i="188"/>
  <c r="E13" i="188"/>
  <c r="Z7" i="188"/>
  <c r="BL10" i="188"/>
  <c r="BL11" i="188"/>
  <c r="BM57" i="188"/>
  <c r="AT12" i="188"/>
  <c r="K15" i="188"/>
  <c r="BL13" i="188"/>
  <c r="BM58" i="188"/>
  <c r="BR48" i="188"/>
  <c r="BU10" i="188"/>
  <c r="BQ60" i="188"/>
  <c r="AJ17" i="188"/>
  <c r="K30" i="188"/>
  <c r="BL57" i="188"/>
  <c r="BL37" i="188"/>
  <c r="BQ61" i="188"/>
  <c r="AO11" i="188"/>
  <c r="BL56" i="188"/>
  <c r="AJ16" i="188"/>
  <c r="J30" i="188"/>
  <c r="J13" i="188"/>
  <c r="E8" i="188"/>
  <c r="F11" i="188"/>
  <c r="BL53" i="188"/>
  <c r="BL34" i="188"/>
  <c r="Z15" i="188"/>
  <c r="AJ15" i="188"/>
  <c r="BO37" i="188"/>
  <c r="AE7" i="188"/>
  <c r="BL51" i="188"/>
  <c r="AJ12" i="188"/>
  <c r="BO34" i="188"/>
  <c r="F26" i="188"/>
  <c r="AE17" i="188"/>
  <c r="BL61" i="188"/>
  <c r="BL60" i="188"/>
  <c r="J17" i="188"/>
  <c r="BL59" i="188"/>
  <c r="AO15" i="183"/>
  <c r="Z15" i="183"/>
  <c r="C6" i="187"/>
  <c r="C5" i="187"/>
  <c r="AJ17" i="183"/>
  <c r="AJ15" i="183"/>
  <c r="AJ14" i="183"/>
  <c r="AJ13" i="183"/>
  <c r="AJ12" i="183"/>
  <c r="AJ11" i="183"/>
  <c r="AJ10" i="183"/>
  <c r="AJ9" i="183"/>
  <c r="AJ8" i="183"/>
  <c r="AJ7" i="183"/>
  <c r="AE17" i="183"/>
  <c r="AE15" i="183"/>
  <c r="AE14" i="183"/>
  <c r="AE13" i="183"/>
  <c r="AE12" i="183"/>
  <c r="AE11" i="183"/>
  <c r="AE10" i="183"/>
  <c r="AE9" i="183"/>
  <c r="AE8" i="183"/>
  <c r="AE7" i="183"/>
  <c r="BM56" i="188" l="1"/>
  <c r="BR50" i="188"/>
  <c r="BL14" i="188"/>
  <c r="BR56" i="188"/>
  <c r="J13" i="183"/>
  <c r="I3" i="191"/>
  <c r="B5" i="191" s="1"/>
  <c r="J17" i="183"/>
  <c r="I11" i="191"/>
  <c r="B12" i="191" s="1"/>
  <c r="J20" i="183"/>
  <c r="I4" i="191"/>
  <c r="B9" i="191" s="1"/>
  <c r="M11" i="183"/>
  <c r="I10" i="192"/>
  <c r="B6" i="192" s="1"/>
  <c r="J15" i="183"/>
  <c r="I8" i="191"/>
  <c r="B4" i="191" s="1"/>
  <c r="M8" i="183"/>
  <c r="I6" i="192"/>
  <c r="B3" i="192" s="1"/>
  <c r="J24" i="183"/>
  <c r="I9" i="191"/>
  <c r="B8" i="191" s="1"/>
  <c r="M22" i="183"/>
  <c r="I7" i="192"/>
  <c r="B11" i="192" s="1"/>
  <c r="E17" i="183"/>
  <c r="I11" i="190"/>
  <c r="B12" i="190" s="1"/>
  <c r="J11" i="183"/>
  <c r="I10" i="191"/>
  <c r="B6" i="191" s="1"/>
  <c r="M15" i="183"/>
  <c r="I8" i="192"/>
  <c r="B4" i="192" s="1"/>
  <c r="P17" i="183"/>
  <c r="I11" i="193"/>
  <c r="B12" i="193" s="1"/>
  <c r="M24" i="183"/>
  <c r="I9" i="192"/>
  <c r="B8" i="192" s="1"/>
  <c r="J28" i="183"/>
  <c r="I13" i="191"/>
  <c r="B13" i="191" s="1"/>
  <c r="J26" i="183"/>
  <c r="I5" i="191"/>
  <c r="B7" i="191" s="1"/>
  <c r="M13" i="183"/>
  <c r="I3" i="192"/>
  <c r="B5" i="192" s="1"/>
  <c r="M17" i="183"/>
  <c r="I11" i="192"/>
  <c r="B12" i="192" s="1"/>
  <c r="J8" i="183"/>
  <c r="I6" i="191"/>
  <c r="B3" i="191" s="1"/>
  <c r="M20" i="183"/>
  <c r="I4" i="192"/>
  <c r="B9" i="192" s="1"/>
  <c r="M28" i="183"/>
  <c r="I13" i="192"/>
  <c r="B13" i="192" s="1"/>
  <c r="J22" i="183"/>
  <c r="I7" i="191"/>
  <c r="B11" i="191" s="1"/>
  <c r="M26" i="183"/>
  <c r="I5" i="192"/>
  <c r="B7" i="192" s="1"/>
  <c r="AP11" i="189"/>
  <c r="BH22" i="189"/>
  <c r="AP7" i="189"/>
  <c r="L13" i="189"/>
  <c r="L22" i="189"/>
  <c r="AP16" i="189"/>
  <c r="K28" i="188"/>
  <c r="BR58" i="188"/>
  <c r="BU9" i="188"/>
  <c r="BR57" i="188"/>
  <c r="BU11" i="188"/>
  <c r="BM61" i="188"/>
  <c r="BL16" i="188"/>
  <c r="BL9" i="188"/>
  <c r="BM59" i="188"/>
  <c r="F24" i="188"/>
  <c r="BC11" i="188"/>
  <c r="BH13" i="189"/>
  <c r="BQ13" i="189"/>
  <c r="BQ17" i="189"/>
  <c r="AY10" i="189"/>
  <c r="F8" i="189"/>
  <c r="BQ22" i="189"/>
  <c r="BQ7" i="189"/>
  <c r="BH9" i="189"/>
  <c r="BQ15" i="189"/>
  <c r="BH12" i="189"/>
  <c r="AY7" i="189"/>
  <c r="F13" i="189"/>
  <c r="AY13" i="189"/>
  <c r="F24" i="189"/>
  <c r="AP10" i="189"/>
  <c r="L8" i="189"/>
  <c r="BH10" i="189"/>
  <c r="BU17" i="188"/>
  <c r="BR60" i="188"/>
  <c r="BU7" i="188"/>
  <c r="BR51" i="188"/>
  <c r="BU22" i="188"/>
  <c r="BL22" i="188"/>
  <c r="BM51" i="188"/>
  <c r="BL7" i="188"/>
  <c r="BR52" i="188"/>
  <c r="BU12" i="188"/>
  <c r="BC7" i="188"/>
  <c r="F13" i="188"/>
  <c r="BM60" i="188"/>
  <c r="BL17" i="188"/>
  <c r="BU15" i="188"/>
  <c r="BR53" i="188"/>
  <c r="BU16" i="188"/>
  <c r="BR61" i="188"/>
  <c r="BC15" i="188"/>
  <c r="F17" i="188"/>
  <c r="BL12" i="188"/>
  <c r="BM52" i="188"/>
  <c r="BC17" i="188"/>
  <c r="F30" i="188"/>
  <c r="K24" i="188"/>
  <c r="AT11" i="188"/>
  <c r="E48" i="186"/>
  <c r="E41" i="186"/>
  <c r="E36" i="186"/>
  <c r="E47" i="186"/>
  <c r="E40" i="186"/>
  <c r="E46" i="186"/>
  <c r="E35" i="186"/>
  <c r="E45" i="186"/>
  <c r="E44" i="186"/>
  <c r="E39" i="186"/>
  <c r="E27" i="186"/>
  <c r="E20" i="186"/>
  <c r="E15" i="186"/>
  <c r="E26" i="186"/>
  <c r="E19" i="186"/>
  <c r="E25" i="186"/>
  <c r="E14" i="186"/>
  <c r="E24" i="186"/>
  <c r="E23" i="186"/>
  <c r="E18" i="186"/>
  <c r="E29" i="159"/>
  <c r="C6" i="156"/>
  <c r="C5" i="156"/>
  <c r="AE16" i="183"/>
  <c r="AJ16" i="183"/>
  <c r="AK21" i="183"/>
  <c r="AO17" i="183"/>
  <c r="AP17" i="183" s="1"/>
  <c r="AO16" i="183"/>
  <c r="I12" i="193" s="1"/>
  <c r="B10" i="193" s="1"/>
  <c r="AO11" i="183"/>
  <c r="AO9" i="183"/>
  <c r="I5" i="193" s="1"/>
  <c r="B7" i="193" s="1"/>
  <c r="AO12" i="183"/>
  <c r="AO7" i="183"/>
  <c r="I3" i="193" s="1"/>
  <c r="B5" i="193" s="1"/>
  <c r="Z17" i="183"/>
  <c r="Z13" i="183"/>
  <c r="Z11" i="183"/>
  <c r="Z12" i="183"/>
  <c r="Z7" i="183"/>
  <c r="H14" i="166"/>
  <c r="H13" i="166"/>
  <c r="H21" i="167"/>
  <c r="H20" i="167"/>
  <c r="V95" i="52"/>
  <c r="K14" i="180"/>
  <c r="X160" i="181"/>
  <c r="W160" i="181"/>
  <c r="X159" i="181"/>
  <c r="W159" i="181"/>
  <c r="X158" i="181"/>
  <c r="W158" i="181"/>
  <c r="J19" i="136"/>
  <c r="J19" i="135"/>
  <c r="B5" i="183"/>
  <c r="C3" i="194" s="1"/>
  <c r="C5" i="183"/>
  <c r="E5" i="183"/>
  <c r="D3" i="194" s="1"/>
  <c r="F5" i="183"/>
  <c r="G5" i="183"/>
  <c r="H5" i="183"/>
  <c r="P5" i="183"/>
  <c r="G3" i="194" s="1"/>
  <c r="Q5" i="183"/>
  <c r="R5" i="183"/>
  <c r="S5" i="183"/>
  <c r="B6" i="183"/>
  <c r="C4" i="194" s="1"/>
  <c r="C6" i="183"/>
  <c r="E6" i="183"/>
  <c r="F6" i="183"/>
  <c r="G6" i="183"/>
  <c r="H6" i="183"/>
  <c r="D4" i="194" s="1"/>
  <c r="P6" i="183"/>
  <c r="Q6" i="183"/>
  <c r="R6" i="183"/>
  <c r="S6" i="183"/>
  <c r="G4" i="194" s="1"/>
  <c r="B13" i="183"/>
  <c r="C9" i="194" s="1"/>
  <c r="B20" i="183"/>
  <c r="C13" i="194" s="1"/>
  <c r="B26" i="183"/>
  <c r="C16" i="194" s="1"/>
  <c r="B8" i="183"/>
  <c r="C6" i="194" s="1"/>
  <c r="B22" i="183"/>
  <c r="C14" i="194" s="1"/>
  <c r="B15" i="183"/>
  <c r="C10" i="194" s="1"/>
  <c r="B24" i="183"/>
  <c r="C15" i="194" s="1"/>
  <c r="B11" i="183"/>
  <c r="C8" i="194" s="1"/>
  <c r="B17" i="183"/>
  <c r="C11" i="194" s="1"/>
  <c r="B30" i="183"/>
  <c r="C18" i="194" s="1"/>
  <c r="B28" i="183"/>
  <c r="C17" i="194" s="1"/>
  <c r="B32" i="183"/>
  <c r="C19" i="194" s="1"/>
  <c r="Z10" i="183"/>
  <c r="Z14" i="183"/>
  <c r="AO10" i="183"/>
  <c r="L18" i="185"/>
  <c r="L58" i="184"/>
  <c r="AK17" i="183"/>
  <c r="K13" i="192" s="1"/>
  <c r="D13" i="192" s="1"/>
  <c r="AF17" i="183"/>
  <c r="K13" i="191" s="1"/>
  <c r="D13" i="191" s="1"/>
  <c r="AO14" i="183"/>
  <c r="AK14" i="183"/>
  <c r="K10" i="192" s="1"/>
  <c r="D6" i="192" s="1"/>
  <c r="AF14" i="183"/>
  <c r="K10" i="191" s="1"/>
  <c r="D6" i="191" s="1"/>
  <c r="AK13" i="183"/>
  <c r="K9" i="192" s="1"/>
  <c r="D8" i="192" s="1"/>
  <c r="AF13" i="183"/>
  <c r="K9" i="191" s="1"/>
  <c r="D8" i="191" s="1"/>
  <c r="AK12" i="183"/>
  <c r="K8" i="192" s="1"/>
  <c r="D4" i="192" s="1"/>
  <c r="AF12" i="183"/>
  <c r="K8" i="191" s="1"/>
  <c r="D4" i="191" s="1"/>
  <c r="AK11" i="183"/>
  <c r="K7" i="192" s="1"/>
  <c r="D11" i="192" s="1"/>
  <c r="AF11" i="183"/>
  <c r="K7" i="191" s="1"/>
  <c r="D11" i="191" s="1"/>
  <c r="AK9" i="183"/>
  <c r="K5" i="192" s="1"/>
  <c r="D7" i="192" s="1"/>
  <c r="AF9" i="183"/>
  <c r="K5" i="191" s="1"/>
  <c r="D7" i="191" s="1"/>
  <c r="V158" i="181"/>
  <c r="V160" i="181" s="1"/>
  <c r="V159" i="181"/>
  <c r="K13" i="180"/>
  <c r="K12" i="180" s="1"/>
  <c r="G14" i="178"/>
  <c r="I16" i="177"/>
  <c r="I17" i="177"/>
  <c r="Z9" i="183" s="1"/>
  <c r="I14" i="176"/>
  <c r="I15" i="176"/>
  <c r="I17" i="175"/>
  <c r="I18" i="175" s="1"/>
  <c r="Z16" i="183" s="1"/>
  <c r="G16" i="174"/>
  <c r="I21" i="173"/>
  <c r="D11" i="172"/>
  <c r="I18" i="170"/>
  <c r="F10" i="169"/>
  <c r="D11" i="168"/>
  <c r="F11" i="169" s="1"/>
  <c r="O37" i="167"/>
  <c r="H22" i="167"/>
  <c r="M31" i="166"/>
  <c r="H15" i="166"/>
  <c r="H18" i="165"/>
  <c r="G18" i="165"/>
  <c r="I17" i="164"/>
  <c r="K15" i="163"/>
  <c r="K16" i="163" s="1"/>
  <c r="I15" i="163"/>
  <c r="I16" i="163" s="1"/>
  <c r="I21" i="162"/>
  <c r="Q28" i="183" l="1"/>
  <c r="K13" i="193"/>
  <c r="D13" i="193" s="1"/>
  <c r="P22" i="183"/>
  <c r="I7" i="193"/>
  <c r="B11" i="193" s="1"/>
  <c r="P11" i="183"/>
  <c r="I10" i="193"/>
  <c r="B6" i="193" s="1"/>
  <c r="J30" i="183"/>
  <c r="I12" i="191"/>
  <c r="B10" i="191" s="1"/>
  <c r="P15" i="183"/>
  <c r="I8" i="193"/>
  <c r="B4" i="193" s="1"/>
  <c r="P8" i="183"/>
  <c r="I6" i="193"/>
  <c r="B3" i="193" s="1"/>
  <c r="E11" i="183"/>
  <c r="I10" i="190"/>
  <c r="B6" i="190" s="1"/>
  <c r="E8" i="183"/>
  <c r="I6" i="190"/>
  <c r="B3" i="190" s="1"/>
  <c r="E15" i="183"/>
  <c r="I8" i="190"/>
  <c r="B4" i="190" s="1"/>
  <c r="E22" i="183"/>
  <c r="I7" i="190"/>
  <c r="B11" i="190" s="1"/>
  <c r="P28" i="183"/>
  <c r="I13" i="193"/>
  <c r="B13" i="193" s="1"/>
  <c r="E24" i="183"/>
  <c r="I9" i="190"/>
  <c r="B8" i="190" s="1"/>
  <c r="E28" i="183"/>
  <c r="I13" i="190"/>
  <c r="B13" i="190" s="1"/>
  <c r="M30" i="183"/>
  <c r="I12" i="192"/>
  <c r="B10" i="192" s="1"/>
  <c r="U9" i="189"/>
  <c r="Y9" i="188"/>
  <c r="E26" i="183"/>
  <c r="I5" i="190"/>
  <c r="B7" i="190" s="1"/>
  <c r="U8" i="189"/>
  <c r="Y8" i="188"/>
  <c r="Z8" i="183"/>
  <c r="E20" i="183" s="1"/>
  <c r="E30" i="183"/>
  <c r="I12" i="190"/>
  <c r="B10" i="190" s="1"/>
  <c r="U16" i="189"/>
  <c r="Y16" i="188"/>
  <c r="E13" i="183"/>
  <c r="I3" i="190"/>
  <c r="B5" i="190" s="1"/>
  <c r="P30" i="183"/>
  <c r="P26" i="183"/>
  <c r="AJ8" i="189"/>
  <c r="AN8" i="188"/>
  <c r="AO8" i="183"/>
  <c r="I4" i="193" s="1"/>
  <c r="B9" i="193" s="1"/>
  <c r="P13" i="183"/>
  <c r="AP16" i="183"/>
  <c r="K12" i="193" s="1"/>
  <c r="D10" i="193" s="1"/>
  <c r="AP12" i="183"/>
  <c r="AP9" i="183"/>
  <c r="K5" i="193" s="1"/>
  <c r="D7" i="193" s="1"/>
  <c r="AP11" i="183"/>
  <c r="AP8" i="183"/>
  <c r="K4" i="193" s="1"/>
  <c r="D9" i="193" s="1"/>
  <c r="AP14" i="183"/>
  <c r="AA18" i="189"/>
  <c r="AF18" i="189"/>
  <c r="AE18" i="188"/>
  <c r="AJ18" i="188"/>
  <c r="AF7" i="183"/>
  <c r="K3" i="191" s="1"/>
  <c r="D5" i="191" s="1"/>
  <c r="AF16" i="183"/>
  <c r="K12" i="191" s="1"/>
  <c r="D10" i="191" s="1"/>
  <c r="AK7" i="183"/>
  <c r="K3" i="192" s="1"/>
  <c r="D5" i="192" s="1"/>
  <c r="AK16" i="183"/>
  <c r="K12" i="192" s="1"/>
  <c r="D10" i="192" s="1"/>
  <c r="AF15" i="183"/>
  <c r="K11" i="191" s="1"/>
  <c r="D12" i="191" s="1"/>
  <c r="AP7" i="183"/>
  <c r="K3" i="193" s="1"/>
  <c r="D5" i="193" s="1"/>
  <c r="AF8" i="183"/>
  <c r="K4" i="191" s="1"/>
  <c r="D9" i="191" s="1"/>
  <c r="AF10" i="183"/>
  <c r="K6" i="191" s="1"/>
  <c r="D3" i="191" s="1"/>
  <c r="AK15" i="183"/>
  <c r="K11" i="192" s="1"/>
  <c r="D12" i="192" s="1"/>
  <c r="AK8" i="183"/>
  <c r="K4" i="192" s="1"/>
  <c r="D9" i="192" s="1"/>
  <c r="AK10" i="183"/>
  <c r="K6" i="192" s="1"/>
  <c r="D3" i="192" s="1"/>
  <c r="AP15" i="183"/>
  <c r="AP10" i="183"/>
  <c r="BV12" i="183"/>
  <c r="BM9" i="183"/>
  <c r="BM13" i="183"/>
  <c r="BM17" i="183"/>
  <c r="BV9" i="183"/>
  <c r="BV13" i="183"/>
  <c r="BV17" i="183"/>
  <c r="BM14" i="183"/>
  <c r="BV14" i="183"/>
  <c r="AU17" i="183"/>
  <c r="BM11" i="183"/>
  <c r="BV11" i="183"/>
  <c r="BM12" i="183"/>
  <c r="F12" i="169"/>
  <c r="Q15" i="183" l="1"/>
  <c r="K8" i="193"/>
  <c r="D4" i="193" s="1"/>
  <c r="Q11" i="183"/>
  <c r="K10" i="193"/>
  <c r="D6" i="193" s="1"/>
  <c r="Q8" i="183"/>
  <c r="K6" i="193"/>
  <c r="D3" i="193" s="1"/>
  <c r="I4" i="190"/>
  <c r="B9" i="190" s="1"/>
  <c r="Q17" i="183"/>
  <c r="K11" i="193"/>
  <c r="D12" i="193" s="1"/>
  <c r="Q22" i="183"/>
  <c r="K7" i="193"/>
  <c r="D11" i="193" s="1"/>
  <c r="E28" i="188"/>
  <c r="Z9" i="188"/>
  <c r="V9" i="189"/>
  <c r="E26" i="189"/>
  <c r="E22" i="188"/>
  <c r="Z8" i="188"/>
  <c r="V8" i="189"/>
  <c r="E20" i="189"/>
  <c r="Z16" i="188"/>
  <c r="E32" i="188"/>
  <c r="E30" i="189"/>
  <c r="V16" i="189"/>
  <c r="Q30" i="183"/>
  <c r="Q26" i="183"/>
  <c r="P20" i="183"/>
  <c r="J22" i="188"/>
  <c r="AO8" i="188"/>
  <c r="Q20" i="183"/>
  <c r="AK8" i="189"/>
  <c r="K20" i="189"/>
  <c r="Q13" i="183"/>
  <c r="AN13" i="188"/>
  <c r="AJ13" i="189"/>
  <c r="AO13" i="183"/>
  <c r="I9" i="193" s="1"/>
  <c r="B8" i="193" s="1"/>
  <c r="AU11" i="183"/>
  <c r="AU16" i="183"/>
  <c r="AU9" i="183"/>
  <c r="AU12" i="183"/>
  <c r="AU14" i="183"/>
  <c r="AU8" i="183"/>
  <c r="BM7" i="183"/>
  <c r="BV7" i="183"/>
  <c r="BV8" i="183"/>
  <c r="BM16" i="183"/>
  <c r="BV10" i="183"/>
  <c r="BM15" i="183"/>
  <c r="AU10" i="183"/>
  <c r="AU15" i="183"/>
  <c r="BV16" i="183"/>
  <c r="AU7" i="183"/>
  <c r="BM22" i="183"/>
  <c r="BM8" i="183"/>
  <c r="BV15" i="183"/>
  <c r="BV22" i="183"/>
  <c r="BM10" i="183"/>
  <c r="AY9" i="189" l="1"/>
  <c r="F26" i="189"/>
  <c r="F28" i="188"/>
  <c r="BC9" i="188"/>
  <c r="F20" i="189"/>
  <c r="AY8" i="189"/>
  <c r="F22" i="188"/>
  <c r="BC8" i="188"/>
  <c r="F30" i="189"/>
  <c r="AY16" i="189"/>
  <c r="V18" i="189" s="1"/>
  <c r="AY22" i="189"/>
  <c r="F32" i="188"/>
  <c r="BC16" i="188"/>
  <c r="BC22" i="188"/>
  <c r="K22" i="188"/>
  <c r="AT8" i="188"/>
  <c r="AP8" i="189"/>
  <c r="L20" i="189"/>
  <c r="P24" i="183"/>
  <c r="AK13" i="189"/>
  <c r="K24" i="189"/>
  <c r="AO13" i="188"/>
  <c r="J26" i="188"/>
  <c r="AP13" i="183"/>
  <c r="K9" i="193" s="1"/>
  <c r="D8" i="193" s="1"/>
  <c r="AF18" i="183"/>
  <c r="AK18" i="183"/>
  <c r="Z18" i="188" l="1"/>
  <c r="L24" i="189"/>
  <c r="AP13" i="189"/>
  <c r="AK18" i="189" s="1"/>
  <c r="AP22" i="189"/>
  <c r="AT13" i="188"/>
  <c r="AO18" i="188" s="1"/>
  <c r="K26" i="188"/>
  <c r="AT22" i="188"/>
  <c r="Q24" i="183"/>
  <c r="AU13" i="183"/>
  <c r="AP18" i="183" s="1"/>
  <c r="AU22" i="183"/>
  <c r="AA17" i="183"/>
  <c r="AA8" i="183"/>
  <c r="AA15" i="183"/>
  <c r="AA13" i="183"/>
  <c r="AA10" i="183"/>
  <c r="AA14" i="183"/>
  <c r="AA11" i="183"/>
  <c r="AA12" i="183"/>
  <c r="AA16" i="183"/>
  <c r="AA9" i="183"/>
  <c r="AA7" i="183"/>
  <c r="F28" i="183" l="1"/>
  <c r="K13" i="190"/>
  <c r="D13" i="190" s="1"/>
  <c r="F15" i="183"/>
  <c r="K8" i="190"/>
  <c r="D4" i="190" s="1"/>
  <c r="F8" i="183"/>
  <c r="K6" i="190"/>
  <c r="D3" i="190" s="1"/>
  <c r="F24" i="183"/>
  <c r="K9" i="190"/>
  <c r="D8" i="190" s="1"/>
  <c r="F17" i="183"/>
  <c r="K11" i="190"/>
  <c r="D12" i="190" s="1"/>
  <c r="F22" i="183"/>
  <c r="K7" i="190"/>
  <c r="D11" i="190" s="1"/>
  <c r="F11" i="183"/>
  <c r="K10" i="190"/>
  <c r="D6" i="190" s="1"/>
  <c r="F26" i="183"/>
  <c r="K5" i="190"/>
  <c r="D7" i="190" s="1"/>
  <c r="F20" i="183"/>
  <c r="K4" i="190"/>
  <c r="D9" i="190" s="1"/>
  <c r="F30" i="183"/>
  <c r="K12" i="190"/>
  <c r="D10" i="190" s="1"/>
  <c r="F13" i="183"/>
  <c r="K3" i="190"/>
  <c r="D5" i="190" s="1"/>
  <c r="BD22" i="183"/>
  <c r="BD13" i="183"/>
  <c r="BD11" i="183"/>
  <c r="BD12" i="183"/>
  <c r="BD7" i="183"/>
  <c r="BD15" i="183"/>
  <c r="BD9" i="183"/>
  <c r="BD14" i="183"/>
  <c r="BD8" i="183"/>
  <c r="BD16" i="183"/>
  <c r="BD17" i="183"/>
  <c r="BD10" i="183"/>
  <c r="E27" i="159"/>
  <c r="E28" i="159"/>
  <c r="E21" i="159"/>
  <c r="E22" i="159"/>
  <c r="E23" i="159"/>
  <c r="E24" i="159"/>
  <c r="E25" i="159"/>
  <c r="E26" i="159"/>
  <c r="E20" i="159"/>
  <c r="E16" i="159"/>
  <c r="E14" i="159"/>
  <c r="D12" i="159"/>
  <c r="D13" i="159"/>
  <c r="D14" i="159"/>
  <c r="D15" i="159"/>
  <c r="D16" i="159"/>
  <c r="D17" i="159"/>
  <c r="D18" i="159"/>
  <c r="D19" i="159"/>
  <c r="D20" i="159"/>
  <c r="D21" i="159"/>
  <c r="D22" i="159"/>
  <c r="D23" i="159"/>
  <c r="D24" i="159"/>
  <c r="D25" i="159"/>
  <c r="D26" i="159"/>
  <c r="D27" i="159"/>
  <c r="D28" i="159"/>
  <c r="D29" i="159"/>
  <c r="D11" i="159"/>
  <c r="E30" i="158"/>
  <c r="E21" i="158"/>
  <c r="E22" i="158"/>
  <c r="E23" i="158"/>
  <c r="E24" i="158"/>
  <c r="E25" i="158"/>
  <c r="E26" i="158"/>
  <c r="E27" i="158"/>
  <c r="E28" i="158"/>
  <c r="E29" i="158"/>
  <c r="E20" i="158"/>
  <c r="E14" i="158"/>
  <c r="D12" i="158"/>
  <c r="D13" i="158"/>
  <c r="D14" i="158"/>
  <c r="D15" i="158"/>
  <c r="D16" i="158"/>
  <c r="D17" i="158"/>
  <c r="D18" i="158"/>
  <c r="D19" i="158"/>
  <c r="D20" i="158"/>
  <c r="E16" i="158" s="1"/>
  <c r="D21" i="158"/>
  <c r="D22" i="158"/>
  <c r="D23" i="158"/>
  <c r="D24" i="158"/>
  <c r="D25" i="158"/>
  <c r="D26" i="158"/>
  <c r="D27" i="158"/>
  <c r="D28" i="158"/>
  <c r="D29" i="158"/>
  <c r="D30" i="158"/>
  <c r="D11" i="158"/>
  <c r="E24" i="111"/>
  <c r="E25" i="111"/>
  <c r="I24" i="56"/>
  <c r="I23" i="56"/>
  <c r="I23" i="46"/>
  <c r="I22" i="46"/>
  <c r="I14" i="44"/>
  <c r="I17" i="84"/>
  <c r="I16" i="84"/>
  <c r="N61" i="106"/>
  <c r="N60" i="106"/>
  <c r="N43" i="105"/>
  <c r="N42" i="105"/>
  <c r="I21" i="47"/>
  <c r="I16" i="86"/>
  <c r="I15" i="86"/>
  <c r="I15" i="72"/>
  <c r="I14" i="72"/>
  <c r="I13" i="72"/>
  <c r="AC43" i="52"/>
  <c r="C6" i="26"/>
  <c r="C5" i="26"/>
  <c r="Q44" i="105"/>
  <c r="Q43" i="105"/>
  <c r="AA18" i="183" l="1"/>
  <c r="H13" i="155"/>
  <c r="H12" i="155"/>
  <c r="H11" i="155"/>
  <c r="H10" i="155"/>
  <c r="H9" i="155"/>
  <c r="H8" i="155"/>
  <c r="H7" i="155"/>
  <c r="H6" i="155"/>
  <c r="H5" i="155"/>
  <c r="H4" i="155"/>
  <c r="H3" i="155"/>
  <c r="D36" i="154"/>
  <c r="E36" i="154"/>
  <c r="F36" i="154"/>
  <c r="G36" i="154"/>
  <c r="D37" i="154"/>
  <c r="E37" i="154"/>
  <c r="F37" i="154"/>
  <c r="G37" i="154"/>
  <c r="D38" i="154"/>
  <c r="E38" i="154"/>
  <c r="F38" i="154"/>
  <c r="G38" i="154"/>
  <c r="D39" i="154"/>
  <c r="E39" i="154"/>
  <c r="F39" i="154"/>
  <c r="G39" i="154"/>
  <c r="D40" i="154"/>
  <c r="E40" i="154"/>
  <c r="F40" i="154"/>
  <c r="G40" i="154"/>
  <c r="D41" i="154"/>
  <c r="E41" i="154"/>
  <c r="F41" i="154"/>
  <c r="G41" i="154"/>
  <c r="D42" i="154"/>
  <c r="E42" i="154"/>
  <c r="F42" i="154"/>
  <c r="G42" i="154"/>
  <c r="D43" i="154"/>
  <c r="E43" i="154"/>
  <c r="F43" i="154"/>
  <c r="G43" i="154"/>
  <c r="D44" i="154"/>
  <c r="E44" i="154"/>
  <c r="F44" i="154"/>
  <c r="G44" i="154"/>
  <c r="D45" i="154"/>
  <c r="E45" i="154"/>
  <c r="F45" i="154"/>
  <c r="G45" i="154"/>
  <c r="D16" i="154"/>
  <c r="E16" i="154"/>
  <c r="F16" i="154"/>
  <c r="G16" i="154"/>
  <c r="D17" i="154"/>
  <c r="E17" i="154"/>
  <c r="F17" i="154"/>
  <c r="G17" i="154"/>
  <c r="D18" i="154"/>
  <c r="E18" i="154"/>
  <c r="F18" i="154"/>
  <c r="G18" i="154"/>
  <c r="D19" i="154"/>
  <c r="E19" i="154"/>
  <c r="F19" i="154"/>
  <c r="G19" i="154"/>
  <c r="D20" i="154"/>
  <c r="E20" i="154"/>
  <c r="F20" i="154"/>
  <c r="G20" i="154"/>
  <c r="D21" i="154"/>
  <c r="E21" i="154"/>
  <c r="F21" i="154"/>
  <c r="G21" i="154"/>
  <c r="D22" i="154"/>
  <c r="E22" i="154"/>
  <c r="F22" i="154"/>
  <c r="G22" i="154"/>
  <c r="D23" i="154"/>
  <c r="E23" i="154"/>
  <c r="F23" i="154"/>
  <c r="G23" i="154"/>
  <c r="D24" i="154"/>
  <c r="E24" i="154"/>
  <c r="F24" i="154"/>
  <c r="G24" i="154"/>
  <c r="D25" i="154"/>
  <c r="E25" i="154"/>
  <c r="F25" i="154"/>
  <c r="G25" i="154"/>
  <c r="G9" i="154"/>
  <c r="J30" i="153"/>
  <c r="L30" i="153"/>
  <c r="J31" i="153"/>
  <c r="K31" i="153"/>
  <c r="L31" i="153"/>
  <c r="D32" i="153"/>
  <c r="D34" i="153"/>
  <c r="D35" i="153"/>
  <c r="E35" i="153"/>
  <c r="F35" i="153"/>
  <c r="G35" i="153"/>
  <c r="H35" i="153"/>
  <c r="D36" i="153"/>
  <c r="E36" i="153"/>
  <c r="F36" i="153"/>
  <c r="G36" i="153"/>
  <c r="H36" i="153"/>
  <c r="D37" i="153"/>
  <c r="E37" i="153"/>
  <c r="F37" i="153"/>
  <c r="G37" i="153"/>
  <c r="H37" i="153"/>
  <c r="D38" i="153"/>
  <c r="E38" i="153"/>
  <c r="F38" i="153"/>
  <c r="G38" i="153"/>
  <c r="H38" i="153"/>
  <c r="D39" i="153"/>
  <c r="E39" i="153"/>
  <c r="F39" i="153"/>
  <c r="G39" i="153"/>
  <c r="H39" i="153"/>
  <c r="D40" i="153"/>
  <c r="E40" i="153"/>
  <c r="F40" i="153"/>
  <c r="G40" i="153"/>
  <c r="H40" i="153"/>
  <c r="D41" i="153"/>
  <c r="E41" i="153"/>
  <c r="F41" i="153"/>
  <c r="G41" i="153"/>
  <c r="H41" i="153"/>
  <c r="E42" i="153"/>
  <c r="F42" i="153"/>
  <c r="G42" i="153"/>
  <c r="H42" i="153"/>
  <c r="D43" i="153"/>
  <c r="E43" i="153"/>
  <c r="F43" i="153"/>
  <c r="G43" i="153"/>
  <c r="H43" i="153"/>
  <c r="D44" i="153"/>
  <c r="E44" i="153"/>
  <c r="F44" i="153"/>
  <c r="G44" i="153"/>
  <c r="H44" i="153"/>
  <c r="D46" i="153"/>
  <c r="D47" i="153"/>
  <c r="E14" i="153"/>
  <c r="F14" i="153"/>
  <c r="G14" i="153"/>
  <c r="H14" i="153"/>
  <c r="E15" i="153"/>
  <c r="F15" i="153"/>
  <c r="G15" i="153"/>
  <c r="H15" i="153"/>
  <c r="E16" i="153"/>
  <c r="F16" i="153"/>
  <c r="G16" i="153"/>
  <c r="H16" i="153"/>
  <c r="E17" i="153"/>
  <c r="F17" i="153"/>
  <c r="G17" i="153"/>
  <c r="H17" i="153"/>
  <c r="E18" i="153"/>
  <c r="F18" i="153"/>
  <c r="G18" i="153"/>
  <c r="H18" i="153"/>
  <c r="E19" i="153"/>
  <c r="F19" i="153"/>
  <c r="G19" i="153"/>
  <c r="H19" i="153"/>
  <c r="E20" i="153"/>
  <c r="F20" i="153"/>
  <c r="G20" i="153"/>
  <c r="H20" i="153"/>
  <c r="E21" i="153"/>
  <c r="F21" i="153"/>
  <c r="G21" i="153"/>
  <c r="H21" i="153"/>
  <c r="E22" i="153"/>
  <c r="F22" i="153"/>
  <c r="G22" i="153"/>
  <c r="H22" i="153"/>
  <c r="E23" i="153"/>
  <c r="F23" i="153"/>
  <c r="G23" i="153"/>
  <c r="H23" i="153"/>
  <c r="E24" i="153"/>
  <c r="F24" i="153"/>
  <c r="G24" i="153"/>
  <c r="H24" i="153"/>
  <c r="X7" i="153"/>
  <c r="L20" i="151"/>
  <c r="G20" i="151"/>
  <c r="T15" i="151"/>
  <c r="V15" i="151" s="1"/>
  <c r="K15" i="151"/>
  <c r="J15" i="151"/>
  <c r="R15" i="151" s="1"/>
  <c r="T14" i="151"/>
  <c r="V14" i="151" s="1"/>
  <c r="Z14" i="151" s="1"/>
  <c r="K14" i="151"/>
  <c r="J14" i="151"/>
  <c r="T13" i="151"/>
  <c r="V13" i="151" s="1"/>
  <c r="K13" i="151"/>
  <c r="Z13" i="151" s="1"/>
  <c r="J13" i="151"/>
  <c r="V12" i="151"/>
  <c r="T12" i="151"/>
  <c r="K12" i="151"/>
  <c r="J12" i="151"/>
  <c r="R12" i="151" s="1"/>
  <c r="V11" i="151"/>
  <c r="Z11" i="151" s="1"/>
  <c r="T11" i="151"/>
  <c r="K11" i="151"/>
  <c r="J11" i="151"/>
  <c r="R11" i="151" s="1"/>
  <c r="T10" i="151"/>
  <c r="V10" i="151" s="1"/>
  <c r="K10" i="151"/>
  <c r="J10" i="151"/>
  <c r="R10" i="151" s="1"/>
  <c r="T9" i="151"/>
  <c r="V9" i="151" s="1"/>
  <c r="K9" i="151"/>
  <c r="J9" i="151"/>
  <c r="R9" i="151" s="1"/>
  <c r="T8" i="151"/>
  <c r="V8" i="151" s="1"/>
  <c r="K8" i="151"/>
  <c r="J8" i="151"/>
  <c r="R8" i="151" s="1"/>
  <c r="V7" i="151"/>
  <c r="T7" i="151"/>
  <c r="K7" i="151"/>
  <c r="J7" i="151"/>
  <c r="J9" i="149"/>
  <c r="R9" i="149" s="1"/>
  <c r="J8" i="149"/>
  <c r="R8" i="149" s="1"/>
  <c r="O18" i="148"/>
  <c r="O17" i="148"/>
  <c r="O16" i="148"/>
  <c r="O15" i="148"/>
  <c r="O14" i="148"/>
  <c r="O13" i="148"/>
  <c r="O12" i="148"/>
  <c r="O11" i="148"/>
  <c r="O10" i="148"/>
  <c r="O9" i="148"/>
  <c r="O8" i="148"/>
  <c r="O7" i="148"/>
  <c r="O18" i="147"/>
  <c r="O17" i="147"/>
  <c r="O16" i="147"/>
  <c r="O15" i="147"/>
  <c r="O14" i="147"/>
  <c r="O13" i="147"/>
  <c r="O12" i="147"/>
  <c r="O11" i="147"/>
  <c r="O10" i="147"/>
  <c r="O9" i="147"/>
  <c r="O8" i="147"/>
  <c r="O7" i="147"/>
  <c r="L20" i="149"/>
  <c r="G20" i="149"/>
  <c r="T15" i="149"/>
  <c r="V15" i="149" s="1"/>
  <c r="K15" i="149"/>
  <c r="J15" i="149"/>
  <c r="T14" i="149"/>
  <c r="V14" i="149" s="1"/>
  <c r="K14" i="149"/>
  <c r="J14" i="149"/>
  <c r="T13" i="149"/>
  <c r="V13" i="149" s="1"/>
  <c r="K13" i="149"/>
  <c r="J13" i="149"/>
  <c r="R13" i="149" s="1"/>
  <c r="V12" i="149"/>
  <c r="T12" i="149"/>
  <c r="K12" i="149"/>
  <c r="J12" i="149"/>
  <c r="R12" i="149" s="1"/>
  <c r="T11" i="149"/>
  <c r="V11" i="149" s="1"/>
  <c r="K11" i="149"/>
  <c r="Z11" i="149" s="1"/>
  <c r="J11" i="149"/>
  <c r="R11" i="149" s="1"/>
  <c r="T10" i="149"/>
  <c r="V10" i="149" s="1"/>
  <c r="K10" i="149"/>
  <c r="J10" i="149"/>
  <c r="R10" i="149" s="1"/>
  <c r="T9" i="149"/>
  <c r="V9" i="149" s="1"/>
  <c r="K9" i="149"/>
  <c r="T8" i="149"/>
  <c r="V8" i="149" s="1"/>
  <c r="K8" i="149"/>
  <c r="T7" i="149"/>
  <c r="V7" i="149" s="1"/>
  <c r="K7" i="149"/>
  <c r="J7" i="149"/>
  <c r="R7" i="149" s="1"/>
  <c r="L23" i="148"/>
  <c r="G23" i="148"/>
  <c r="T18" i="148"/>
  <c r="V18" i="148" s="1"/>
  <c r="X18" i="148" s="1"/>
  <c r="K18" i="148"/>
  <c r="J18" i="148"/>
  <c r="R18" i="148" s="1"/>
  <c r="Z17" i="148"/>
  <c r="V17" i="148"/>
  <c r="T17" i="148"/>
  <c r="K17" i="148"/>
  <c r="J17" i="148"/>
  <c r="X17" i="148" s="1"/>
  <c r="T16" i="148"/>
  <c r="V16" i="148" s="1"/>
  <c r="K16" i="148"/>
  <c r="Z16" i="148" s="1"/>
  <c r="J16" i="148"/>
  <c r="X16" i="148" s="1"/>
  <c r="V15" i="148"/>
  <c r="T15" i="148"/>
  <c r="R15" i="148"/>
  <c r="K15" i="148"/>
  <c r="Z15" i="148" s="1"/>
  <c r="J15" i="148"/>
  <c r="X15" i="148" s="1"/>
  <c r="T14" i="148"/>
  <c r="V14" i="148" s="1"/>
  <c r="X14" i="148" s="1"/>
  <c r="R14" i="148"/>
  <c r="K14" i="148"/>
  <c r="Z14" i="148" s="1"/>
  <c r="J14" i="148"/>
  <c r="V13" i="148"/>
  <c r="Z13" i="148" s="1"/>
  <c r="T13" i="148"/>
  <c r="R13" i="148"/>
  <c r="K13" i="148"/>
  <c r="J13" i="148"/>
  <c r="T12" i="148"/>
  <c r="V12" i="148" s="1"/>
  <c r="X12" i="148" s="1"/>
  <c r="R12" i="148"/>
  <c r="K12" i="148"/>
  <c r="J12" i="148"/>
  <c r="Z11" i="148"/>
  <c r="V11" i="148"/>
  <c r="T11" i="148"/>
  <c r="K11" i="148"/>
  <c r="J11" i="148"/>
  <c r="R11" i="148" s="1"/>
  <c r="X10" i="148"/>
  <c r="V10" i="148"/>
  <c r="T10" i="148"/>
  <c r="K10" i="148"/>
  <c r="J10" i="148"/>
  <c r="R10" i="148" s="1"/>
  <c r="Z9" i="148"/>
  <c r="V9" i="148"/>
  <c r="T9" i="148"/>
  <c r="K9" i="148"/>
  <c r="J9" i="148"/>
  <c r="X9" i="148" s="1"/>
  <c r="T8" i="148"/>
  <c r="V8" i="148" s="1"/>
  <c r="K8" i="148"/>
  <c r="J8" i="148"/>
  <c r="V7" i="148"/>
  <c r="T7" i="148"/>
  <c r="R7" i="148"/>
  <c r="K7" i="148"/>
  <c r="K23" i="148" s="1"/>
  <c r="J7" i="148"/>
  <c r="J23" i="148" s="1"/>
  <c r="L23" i="147"/>
  <c r="G23" i="147"/>
  <c r="V18" i="147"/>
  <c r="T18" i="147"/>
  <c r="R18" i="147"/>
  <c r="K18" i="147"/>
  <c r="Z18" i="147" s="1"/>
  <c r="J18" i="147"/>
  <c r="X18" i="147" s="1"/>
  <c r="T17" i="147"/>
  <c r="V17" i="147" s="1"/>
  <c r="X17" i="147" s="1"/>
  <c r="R17" i="147"/>
  <c r="K17" i="147"/>
  <c r="J17" i="147"/>
  <c r="V16" i="147"/>
  <c r="Z16" i="147" s="1"/>
  <c r="T16" i="147"/>
  <c r="K16" i="147"/>
  <c r="J16" i="147"/>
  <c r="R16" i="147" s="1"/>
  <c r="T15" i="147"/>
  <c r="V15" i="147" s="1"/>
  <c r="X15" i="147" s="1"/>
  <c r="R15" i="147"/>
  <c r="K15" i="147"/>
  <c r="J15" i="147"/>
  <c r="Z14" i="147"/>
  <c r="V14" i="147"/>
  <c r="T14" i="147"/>
  <c r="K14" i="147"/>
  <c r="J14" i="147"/>
  <c r="R14" i="147" s="1"/>
  <c r="X13" i="147"/>
  <c r="V13" i="147"/>
  <c r="T13" i="147"/>
  <c r="K13" i="147"/>
  <c r="J13" i="147"/>
  <c r="R13" i="147" s="1"/>
  <c r="T12" i="147"/>
  <c r="V12" i="147" s="1"/>
  <c r="Z12" i="147" s="1"/>
  <c r="K12" i="147"/>
  <c r="J12" i="147"/>
  <c r="X12" i="147" s="1"/>
  <c r="T11" i="147"/>
  <c r="V11" i="147" s="1"/>
  <c r="K11" i="147"/>
  <c r="J11" i="147"/>
  <c r="V10" i="147"/>
  <c r="T10" i="147"/>
  <c r="R10" i="147"/>
  <c r="K10" i="147"/>
  <c r="Z10" i="147" s="1"/>
  <c r="J10" i="147"/>
  <c r="X10" i="147" s="1"/>
  <c r="T9" i="147"/>
  <c r="V9" i="147" s="1"/>
  <c r="X9" i="147" s="1"/>
  <c r="K9" i="147"/>
  <c r="J9" i="147"/>
  <c r="R9" i="147" s="1"/>
  <c r="V8" i="147"/>
  <c r="Z8" i="147" s="1"/>
  <c r="T8" i="147"/>
  <c r="K8" i="147"/>
  <c r="J8" i="147"/>
  <c r="R8" i="147" s="1"/>
  <c r="T7" i="147"/>
  <c r="V7" i="147" s="1"/>
  <c r="X7" i="147" s="1"/>
  <c r="R7" i="147"/>
  <c r="K7" i="147"/>
  <c r="J7" i="147"/>
  <c r="H3" i="145"/>
  <c r="H4" i="145"/>
  <c r="H5" i="145"/>
  <c r="H6" i="145"/>
  <c r="H7" i="145"/>
  <c r="H8" i="145"/>
  <c r="H9" i="145"/>
  <c r="H10" i="145"/>
  <c r="H11" i="145"/>
  <c r="H12" i="145"/>
  <c r="H13" i="145"/>
  <c r="Z17" i="123"/>
  <c r="Z15" i="123"/>
  <c r="Z12" i="123"/>
  <c r="E16" i="123" s="1"/>
  <c r="E8" i="123"/>
  <c r="Z9" i="123"/>
  <c r="E27" i="123" s="1"/>
  <c r="AO17" i="123"/>
  <c r="AO16" i="123"/>
  <c r="P31" i="123" s="1"/>
  <c r="AO15" i="123"/>
  <c r="AO12" i="123"/>
  <c r="P16" i="123" s="1"/>
  <c r="AO11" i="123"/>
  <c r="P23" i="123" s="1"/>
  <c r="P8" i="123"/>
  <c r="AO9" i="123"/>
  <c r="P27" i="123" s="1"/>
  <c r="AO7" i="123"/>
  <c r="P14" i="123" s="1"/>
  <c r="V41" i="52"/>
  <c r="I11" i="145" l="1"/>
  <c r="B12" i="145" s="1"/>
  <c r="E18" i="123"/>
  <c r="I13" i="145"/>
  <c r="B13" i="145" s="1"/>
  <c r="E29" i="123"/>
  <c r="I11" i="155"/>
  <c r="B12" i="155" s="1"/>
  <c r="P18" i="123"/>
  <c r="I13" i="155"/>
  <c r="B13" i="155" s="1"/>
  <c r="P29" i="123"/>
  <c r="I12" i="155"/>
  <c r="B10" i="155" s="1"/>
  <c r="I8" i="155"/>
  <c r="B4" i="155" s="1"/>
  <c r="I7" i="155"/>
  <c r="B11" i="155" s="1"/>
  <c r="I6" i="155"/>
  <c r="B3" i="155" s="1"/>
  <c r="I5" i="155"/>
  <c r="B7" i="155" s="1"/>
  <c r="I3" i="155"/>
  <c r="B5" i="155" s="1"/>
  <c r="I5" i="145"/>
  <c r="B7" i="145" s="1"/>
  <c r="I6" i="145"/>
  <c r="B3" i="145" s="1"/>
  <c r="Z13" i="123"/>
  <c r="I8" i="145"/>
  <c r="B4" i="145" s="1"/>
  <c r="X15" i="151"/>
  <c r="Z15" i="151"/>
  <c r="Z12" i="151"/>
  <c r="X11" i="151"/>
  <c r="Z7" i="151"/>
  <c r="Z10" i="151"/>
  <c r="K20" i="151"/>
  <c r="X12" i="151"/>
  <c r="X8" i="151"/>
  <c r="J20" i="151"/>
  <c r="X7" i="151"/>
  <c r="X13" i="151"/>
  <c r="X14" i="151"/>
  <c r="Z8" i="151"/>
  <c r="X9" i="151"/>
  <c r="Z9" i="151"/>
  <c r="X10" i="151"/>
  <c r="R13" i="151"/>
  <c r="R7" i="151"/>
  <c r="R14" i="151"/>
  <c r="J23" i="147"/>
  <c r="X15" i="149"/>
  <c r="Z15" i="149"/>
  <c r="O16" i="149" s="1"/>
  <c r="Z9" i="149"/>
  <c r="Z8" i="149"/>
  <c r="Z10" i="149"/>
  <c r="R15" i="149"/>
  <c r="J20" i="149"/>
  <c r="K20" i="149"/>
  <c r="X7" i="149"/>
  <c r="Z13" i="149"/>
  <c r="X8" i="149"/>
  <c r="X10" i="149"/>
  <c r="X11" i="149"/>
  <c r="Z14" i="149"/>
  <c r="X14" i="149"/>
  <c r="X9" i="149"/>
  <c r="R14" i="149"/>
  <c r="X12" i="149"/>
  <c r="Z12" i="149"/>
  <c r="X13" i="149"/>
  <c r="Z7" i="149"/>
  <c r="Z9" i="147"/>
  <c r="Z11" i="147"/>
  <c r="Z17" i="147"/>
  <c r="Z8" i="148"/>
  <c r="N12" i="148"/>
  <c r="X11" i="147"/>
  <c r="X8" i="148"/>
  <c r="Z13" i="147"/>
  <c r="X14" i="147"/>
  <c r="Z10" i="148"/>
  <c r="X11" i="148"/>
  <c r="Z18" i="148"/>
  <c r="Z7" i="147"/>
  <c r="O19" i="147" s="1"/>
  <c r="X8" i="147"/>
  <c r="N19" i="147" s="1"/>
  <c r="R11" i="147"/>
  <c r="J19" i="147" s="1"/>
  <c r="Z15" i="147"/>
  <c r="X16" i="147"/>
  <c r="R8" i="148"/>
  <c r="J19" i="148" s="1"/>
  <c r="N10" i="148"/>
  <c r="Z12" i="148"/>
  <c r="X13" i="148"/>
  <c r="R16" i="148"/>
  <c r="R12" i="147"/>
  <c r="K23" i="147"/>
  <c r="R9" i="148"/>
  <c r="N11" i="148"/>
  <c r="R17" i="148"/>
  <c r="X7" i="148"/>
  <c r="N19" i="148" s="1"/>
  <c r="N16" i="148" s="1"/>
  <c r="Z7" i="148"/>
  <c r="V39" i="52"/>
  <c r="V40" i="52"/>
  <c r="V30" i="52"/>
  <c r="V32" i="52" s="1"/>
  <c r="V31" i="52"/>
  <c r="V96" i="52"/>
  <c r="V97" i="52" s="1"/>
  <c r="I17" i="138"/>
  <c r="I16" i="138"/>
  <c r="I15" i="138"/>
  <c r="I21" i="137"/>
  <c r="I20" i="137"/>
  <c r="I19" i="137"/>
  <c r="I19" i="136"/>
  <c r="AE16" i="123" s="1"/>
  <c r="J31" i="123" s="1"/>
  <c r="I18" i="136"/>
  <c r="I17" i="136"/>
  <c r="I18" i="135"/>
  <c r="I17" i="135"/>
  <c r="I19" i="135" s="1"/>
  <c r="AJ16" i="123" s="1"/>
  <c r="M31" i="123" s="1"/>
  <c r="I18" i="134"/>
  <c r="I17" i="134"/>
  <c r="I16" i="134"/>
  <c r="AE7" i="123"/>
  <c r="AE8" i="123"/>
  <c r="AE9" i="123"/>
  <c r="AE11" i="123"/>
  <c r="AE12" i="123"/>
  <c r="AE13" i="123"/>
  <c r="AE14" i="123"/>
  <c r="AE15" i="123"/>
  <c r="AE17" i="123"/>
  <c r="AJ7" i="123"/>
  <c r="AJ8" i="123"/>
  <c r="AJ9" i="123"/>
  <c r="AJ11" i="123"/>
  <c r="AJ12" i="123"/>
  <c r="AJ13" i="123"/>
  <c r="AJ14" i="123"/>
  <c r="AJ15" i="123"/>
  <c r="AJ17" i="123"/>
  <c r="F36" i="133"/>
  <c r="F35" i="133"/>
  <c r="F34" i="133"/>
  <c r="F33" i="133"/>
  <c r="F32" i="133"/>
  <c r="F31" i="133"/>
  <c r="F30" i="133"/>
  <c r="F29" i="133"/>
  <c r="F28" i="133"/>
  <c r="F27" i="133"/>
  <c r="F12" i="133"/>
  <c r="F13" i="133"/>
  <c r="F14" i="133"/>
  <c r="F15" i="133"/>
  <c r="F16" i="133"/>
  <c r="F17" i="133"/>
  <c r="F18" i="133"/>
  <c r="F19" i="133"/>
  <c r="F20" i="133"/>
  <c r="F11" i="133"/>
  <c r="AK12" i="123" l="1"/>
  <c r="BV12" i="123" s="1"/>
  <c r="M16" i="123"/>
  <c r="AK13" i="123"/>
  <c r="BV13" i="123" s="1"/>
  <c r="M25" i="123"/>
  <c r="AF15" i="123"/>
  <c r="BM15" i="123" s="1"/>
  <c r="J18" i="123"/>
  <c r="AF7" i="123"/>
  <c r="BM7" i="123" s="1"/>
  <c r="J14" i="123"/>
  <c r="AF14" i="123"/>
  <c r="BM14" i="123" s="1"/>
  <c r="J12" i="123"/>
  <c r="AK11" i="123"/>
  <c r="BV11" i="123" s="1"/>
  <c r="M23" i="123"/>
  <c r="M8" i="123"/>
  <c r="AF12" i="123"/>
  <c r="BM12" i="123" s="1"/>
  <c r="J16" i="123"/>
  <c r="I9" i="145"/>
  <c r="B8" i="145" s="1"/>
  <c r="E25" i="123"/>
  <c r="AF11" i="123"/>
  <c r="BM11" i="123" s="1"/>
  <c r="J23" i="123"/>
  <c r="AK17" i="123"/>
  <c r="BV17" i="123" s="1"/>
  <c r="M29" i="123"/>
  <c r="AK8" i="123"/>
  <c r="BV8" i="123" s="1"/>
  <c r="M21" i="123"/>
  <c r="J8" i="123"/>
  <c r="AK15" i="123"/>
  <c r="M18" i="123"/>
  <c r="AK7" i="123"/>
  <c r="BV7" i="123" s="1"/>
  <c r="M14" i="123"/>
  <c r="AF9" i="123"/>
  <c r="BM9" i="123" s="1"/>
  <c r="J27" i="123"/>
  <c r="AF13" i="123"/>
  <c r="BM13" i="123" s="1"/>
  <c r="J25" i="123"/>
  <c r="AK9" i="123"/>
  <c r="BV9" i="123" s="1"/>
  <c r="M27" i="123"/>
  <c r="AK14" i="123"/>
  <c r="M12" i="123"/>
  <c r="AF17" i="123"/>
  <c r="BM17" i="123" s="1"/>
  <c r="J29" i="123"/>
  <c r="AF8" i="123"/>
  <c r="BM8" i="123" s="1"/>
  <c r="J21" i="123"/>
  <c r="Z16" i="123"/>
  <c r="E31" i="123" s="1"/>
  <c r="Z8" i="123"/>
  <c r="E21" i="123" s="1"/>
  <c r="Z11" i="123"/>
  <c r="E23" i="123" s="1"/>
  <c r="O16" i="151"/>
  <c r="O11" i="151" s="1"/>
  <c r="N16" i="151"/>
  <c r="N15" i="151" s="1"/>
  <c r="J16" i="151"/>
  <c r="O15" i="149"/>
  <c r="J16" i="149"/>
  <c r="O14" i="149"/>
  <c r="O8" i="149"/>
  <c r="O9" i="149"/>
  <c r="O7" i="149"/>
  <c r="O10" i="149"/>
  <c r="O11" i="149"/>
  <c r="O12" i="149"/>
  <c r="O13" i="149"/>
  <c r="N16" i="149"/>
  <c r="N7" i="149" s="1"/>
  <c r="N10" i="147"/>
  <c r="N15" i="147"/>
  <c r="N7" i="147"/>
  <c r="N13" i="147"/>
  <c r="N8" i="147"/>
  <c r="N12" i="147"/>
  <c r="N16" i="147"/>
  <c r="N17" i="147"/>
  <c r="N14" i="147"/>
  <c r="N9" i="147"/>
  <c r="N18" i="147"/>
  <c r="N11" i="147"/>
  <c r="N17" i="148"/>
  <c r="N15" i="148"/>
  <c r="N13" i="148"/>
  <c r="N9" i="148"/>
  <c r="O19" i="148"/>
  <c r="N18" i="148"/>
  <c r="N8" i="148"/>
  <c r="N14" i="148"/>
  <c r="N7" i="148"/>
  <c r="BV14" i="123"/>
  <c r="BV15" i="123"/>
  <c r="G10" i="130"/>
  <c r="G33" i="154" s="1"/>
  <c r="F10" i="130"/>
  <c r="F33" i="154" s="1"/>
  <c r="E10" i="130"/>
  <c r="E33" i="154" s="1"/>
  <c r="D10" i="130"/>
  <c r="G10" i="154" l="1"/>
  <c r="D33" i="154"/>
  <c r="X8" i="153"/>
  <c r="I12" i="145"/>
  <c r="B10" i="145" s="1"/>
  <c r="I4" i="145"/>
  <c r="B9" i="145" s="1"/>
  <c r="I7" i="145"/>
  <c r="B11" i="145" s="1"/>
  <c r="O8" i="151"/>
  <c r="O13" i="151"/>
  <c r="O9" i="151"/>
  <c r="O12" i="151"/>
  <c r="O14" i="151"/>
  <c r="O10" i="151"/>
  <c r="O15" i="151"/>
  <c r="O7" i="151"/>
  <c r="N12" i="151"/>
  <c r="N7" i="151"/>
  <c r="N13" i="151"/>
  <c r="N10" i="151"/>
  <c r="N9" i="151"/>
  <c r="N14" i="151"/>
  <c r="N8" i="151"/>
  <c r="N11" i="151"/>
  <c r="N12" i="149"/>
  <c r="N8" i="149"/>
  <c r="N10" i="149"/>
  <c r="N13" i="149"/>
  <c r="N15" i="149"/>
  <c r="N11" i="149"/>
  <c r="N14" i="149"/>
  <c r="N9" i="149"/>
  <c r="I15" i="130"/>
  <c r="R15" i="130" s="1"/>
  <c r="I14" i="130"/>
  <c r="R14" i="130" s="1"/>
  <c r="I18" i="130"/>
  <c r="K18" i="130" s="1"/>
  <c r="K41" i="154" s="1"/>
  <c r="I20" i="130"/>
  <c r="R20" i="130" s="1"/>
  <c r="I22" i="130"/>
  <c r="R22" i="130" s="1"/>
  <c r="I17" i="130"/>
  <c r="R17" i="130" s="1"/>
  <c r="I13" i="130"/>
  <c r="R13" i="130" s="1"/>
  <c r="I16" i="130"/>
  <c r="R16" i="130" s="1"/>
  <c r="I19" i="130"/>
  <c r="R19" i="130" s="1"/>
  <c r="I21" i="130"/>
  <c r="R21" i="130" s="1"/>
  <c r="AA8" i="123"/>
  <c r="F21" i="123" s="1"/>
  <c r="AA9" i="123"/>
  <c r="F27" i="123" s="1"/>
  <c r="AA11" i="123"/>
  <c r="F23" i="123" s="1"/>
  <c r="AA13" i="123"/>
  <c r="F25" i="123" s="1"/>
  <c r="AP15" i="123"/>
  <c r="AA15" i="123"/>
  <c r="AP17" i="123"/>
  <c r="AA17" i="123"/>
  <c r="Q8" i="123"/>
  <c r="I18" i="84"/>
  <c r="F8" i="123"/>
  <c r="I22" i="47"/>
  <c r="AA12" i="123"/>
  <c r="F16" i="123" s="1"/>
  <c r="G163" i="52"/>
  <c r="G162" i="52"/>
  <c r="G161" i="52"/>
  <c r="I17" i="86"/>
  <c r="I20" i="47"/>
  <c r="G7" i="126"/>
  <c r="H32" i="153" s="1"/>
  <c r="F7" i="126"/>
  <c r="G32" i="153" s="1"/>
  <c r="E7" i="126"/>
  <c r="F32" i="153" s="1"/>
  <c r="D7" i="126"/>
  <c r="E32" i="153" l="1"/>
  <c r="H9" i="153"/>
  <c r="K20" i="130"/>
  <c r="K43" i="154" s="1"/>
  <c r="K14" i="130"/>
  <c r="K37" i="154" s="1"/>
  <c r="J14" i="130"/>
  <c r="W8" i="189" s="1"/>
  <c r="K21" i="130"/>
  <c r="K44" i="154" s="1"/>
  <c r="J21" i="130"/>
  <c r="W15" i="189" s="1"/>
  <c r="J18" i="130"/>
  <c r="J41" i="154" s="1"/>
  <c r="R18" i="130"/>
  <c r="J17" i="130"/>
  <c r="X16" i="153"/>
  <c r="I40" i="154"/>
  <c r="J20" i="130"/>
  <c r="X19" i="153"/>
  <c r="I43" i="154"/>
  <c r="I41" i="154"/>
  <c r="X17" i="153"/>
  <c r="X20" i="153"/>
  <c r="I44" i="154"/>
  <c r="I37" i="154"/>
  <c r="X13" i="153"/>
  <c r="J16" i="130"/>
  <c r="AB10" i="123" s="1"/>
  <c r="I39" i="154"/>
  <c r="X15" i="153"/>
  <c r="K22" i="130"/>
  <c r="K45" i="154" s="1"/>
  <c r="I45" i="154"/>
  <c r="X21" i="153"/>
  <c r="K19" i="130"/>
  <c r="K42" i="154" s="1"/>
  <c r="I42" i="154"/>
  <c r="X18" i="153"/>
  <c r="K15" i="130"/>
  <c r="K38" i="154" s="1"/>
  <c r="I38" i="154"/>
  <c r="X14" i="153"/>
  <c r="J13" i="130"/>
  <c r="X11" i="153"/>
  <c r="I36" i="154"/>
  <c r="I26" i="130"/>
  <c r="J26" i="130" s="1"/>
  <c r="K11" i="145"/>
  <c r="D12" i="145" s="1"/>
  <c r="F18" i="123"/>
  <c r="K11" i="155"/>
  <c r="D12" i="155" s="1"/>
  <c r="Q18" i="123"/>
  <c r="K13" i="145"/>
  <c r="D13" i="145" s="1"/>
  <c r="F29" i="123"/>
  <c r="K13" i="155"/>
  <c r="D13" i="155" s="1"/>
  <c r="Q29" i="123"/>
  <c r="K6" i="155"/>
  <c r="D3" i="155" s="1"/>
  <c r="K5" i="145"/>
  <c r="D7" i="145" s="1"/>
  <c r="K4" i="145"/>
  <c r="D9" i="145" s="1"/>
  <c r="Z7" i="123"/>
  <c r="E14" i="123" s="1"/>
  <c r="K6" i="145"/>
  <c r="D3" i="145" s="1"/>
  <c r="K8" i="145"/>
  <c r="D4" i="145" s="1"/>
  <c r="K9" i="145"/>
  <c r="D8" i="145" s="1"/>
  <c r="K7" i="145"/>
  <c r="D11" i="145" s="1"/>
  <c r="I18" i="126"/>
  <c r="R18" i="126" s="1"/>
  <c r="BD15" i="123"/>
  <c r="BD11" i="123"/>
  <c r="BD17" i="123"/>
  <c r="BD13" i="123"/>
  <c r="BD9" i="123"/>
  <c r="BD12" i="123"/>
  <c r="BD8" i="123"/>
  <c r="J19" i="130"/>
  <c r="J15" i="130"/>
  <c r="K17" i="130"/>
  <c r="K40" i="154" s="1"/>
  <c r="J22" i="130"/>
  <c r="K13" i="130"/>
  <c r="I25" i="130"/>
  <c r="K16" i="130"/>
  <c r="K39" i="154" s="1"/>
  <c r="I17" i="126"/>
  <c r="R17" i="126" s="1"/>
  <c r="I19" i="126"/>
  <c r="R19" i="126" s="1"/>
  <c r="I13" i="126"/>
  <c r="R13" i="126" s="1"/>
  <c r="I16" i="126"/>
  <c r="R16" i="126" s="1"/>
  <c r="I14" i="126"/>
  <c r="R14" i="126" s="1"/>
  <c r="I11" i="126"/>
  <c r="R11" i="126" s="1"/>
  <c r="I15" i="126"/>
  <c r="R15" i="126" s="1"/>
  <c r="I10" i="126"/>
  <c r="R10" i="126" s="1"/>
  <c r="I12" i="126"/>
  <c r="R12" i="126" s="1"/>
  <c r="AB8" i="123" l="1"/>
  <c r="G21" i="123" s="1"/>
  <c r="AA8" i="188"/>
  <c r="BE8" i="188" s="1"/>
  <c r="W12" i="189"/>
  <c r="AB12" i="189" s="1"/>
  <c r="AB8" i="183"/>
  <c r="J4" i="190" s="1"/>
  <c r="C9" i="190" s="1"/>
  <c r="J37" i="154"/>
  <c r="AB15" i="123"/>
  <c r="J11" i="145" s="1"/>
  <c r="C12" i="145" s="1"/>
  <c r="J44" i="154"/>
  <c r="AB15" i="183"/>
  <c r="AG15" i="183" s="1"/>
  <c r="J11" i="191" s="1"/>
  <c r="C12" i="191" s="1"/>
  <c r="AA12" i="188"/>
  <c r="AF12" i="188" s="1"/>
  <c r="BN52" i="188" s="1"/>
  <c r="AA15" i="188"/>
  <c r="AK15" i="188" s="1"/>
  <c r="BS53" i="188" s="1"/>
  <c r="AB12" i="183"/>
  <c r="AL12" i="183" s="1"/>
  <c r="J8" i="192" s="1"/>
  <c r="C4" i="192" s="1"/>
  <c r="AG10" i="123"/>
  <c r="BF10" i="123"/>
  <c r="AL10" i="123"/>
  <c r="AB12" i="123"/>
  <c r="BF12" i="123" s="1"/>
  <c r="AA13" i="188"/>
  <c r="W13" i="189"/>
  <c r="AB13" i="183"/>
  <c r="J42" i="154"/>
  <c r="AB13" i="123"/>
  <c r="AL8" i="183"/>
  <c r="J4" i="192" s="1"/>
  <c r="C9" i="192" s="1"/>
  <c r="W14" i="189"/>
  <c r="AA14" i="188"/>
  <c r="AB14" i="183"/>
  <c r="J43" i="154"/>
  <c r="AB14" i="123"/>
  <c r="AG15" i="189"/>
  <c r="AB15" i="189"/>
  <c r="G17" i="189"/>
  <c r="BA15" i="189"/>
  <c r="BA8" i="189"/>
  <c r="AG8" i="189"/>
  <c r="G20" i="189"/>
  <c r="AB8" i="189"/>
  <c r="W11" i="189"/>
  <c r="AA11" i="188"/>
  <c r="AB11" i="183"/>
  <c r="J40" i="154"/>
  <c r="AB11" i="123"/>
  <c r="W10" i="189"/>
  <c r="AA10" i="188"/>
  <c r="AB10" i="183"/>
  <c r="J39" i="154"/>
  <c r="AA17" i="188"/>
  <c r="W17" i="189"/>
  <c r="AB17" i="183"/>
  <c r="J45" i="154"/>
  <c r="AB17" i="123"/>
  <c r="W9" i="189"/>
  <c r="AA9" i="188"/>
  <c r="AB9" i="183"/>
  <c r="J38" i="154"/>
  <c r="AB9" i="123"/>
  <c r="J25" i="130"/>
  <c r="X24" i="153"/>
  <c r="I48" i="154"/>
  <c r="K36" i="154"/>
  <c r="K26" i="130"/>
  <c r="W7" i="189"/>
  <c r="AA7" i="188"/>
  <c r="AB7" i="183"/>
  <c r="J36" i="154"/>
  <c r="AB7" i="123"/>
  <c r="J36" i="153"/>
  <c r="V13" i="153"/>
  <c r="J44" i="153"/>
  <c r="V21" i="153"/>
  <c r="J42" i="153"/>
  <c r="V19" i="153"/>
  <c r="J41" i="153"/>
  <c r="V18" i="153"/>
  <c r="J43" i="153"/>
  <c r="V20" i="153"/>
  <c r="J39" i="153"/>
  <c r="V16" i="153"/>
  <c r="J38" i="153"/>
  <c r="V15" i="153"/>
  <c r="J37" i="153"/>
  <c r="V14" i="153"/>
  <c r="J40" i="153"/>
  <c r="V17" i="153"/>
  <c r="J35" i="153"/>
  <c r="V11" i="153"/>
  <c r="AA7" i="123"/>
  <c r="F14" i="123" s="1"/>
  <c r="I3" i="145"/>
  <c r="B5" i="145" s="1"/>
  <c r="K13" i="126"/>
  <c r="L38" i="153" s="1"/>
  <c r="J17" i="126"/>
  <c r="AQ14" i="123" s="1"/>
  <c r="R12" i="123" s="1"/>
  <c r="K15" i="126"/>
  <c r="L40" i="153" s="1"/>
  <c r="K18" i="126"/>
  <c r="L43" i="153" s="1"/>
  <c r="K19" i="126"/>
  <c r="L44" i="153" s="1"/>
  <c r="K12" i="126"/>
  <c r="L37" i="153" s="1"/>
  <c r="K11" i="126"/>
  <c r="L36" i="153" s="1"/>
  <c r="K14" i="126"/>
  <c r="L39" i="153" s="1"/>
  <c r="K16" i="126"/>
  <c r="L41" i="153" s="1"/>
  <c r="J18" i="126"/>
  <c r="J19" i="126"/>
  <c r="AQ17" i="123" s="1"/>
  <c r="R29" i="123" s="1"/>
  <c r="J13" i="126"/>
  <c r="AQ10" i="123" s="1"/>
  <c r="AW10" i="123" s="1"/>
  <c r="AY10" i="123" s="1"/>
  <c r="BA10" i="123" s="1"/>
  <c r="K10" i="126"/>
  <c r="L35" i="153" s="1"/>
  <c r="I23" i="126"/>
  <c r="K25" i="130"/>
  <c r="K48" i="154" s="1"/>
  <c r="K17" i="126"/>
  <c r="L42" i="153" s="1"/>
  <c r="J14" i="126"/>
  <c r="J12" i="126"/>
  <c r="I22" i="126"/>
  <c r="J15" i="126"/>
  <c r="J16" i="126"/>
  <c r="J11" i="126"/>
  <c r="J10" i="126"/>
  <c r="AU17" i="123"/>
  <c r="AU15" i="123"/>
  <c r="R8" i="123" l="1"/>
  <c r="AG8" i="183"/>
  <c r="J4" i="191" s="1"/>
  <c r="C9" i="191" s="1"/>
  <c r="AL8" i="123"/>
  <c r="BF8" i="123"/>
  <c r="J4" i="145"/>
  <c r="C9" i="145" s="1"/>
  <c r="J8" i="145"/>
  <c r="C4" i="145" s="1"/>
  <c r="AL15" i="123"/>
  <c r="AG8" i="123"/>
  <c r="BF8" i="183"/>
  <c r="BX8" i="183" s="1"/>
  <c r="BZ8" i="183" s="1"/>
  <c r="CB8" i="183" s="1"/>
  <c r="G15" i="189"/>
  <c r="G20" i="183"/>
  <c r="BF15" i="123"/>
  <c r="BO15" i="123" s="1"/>
  <c r="BQ15" i="123" s="1"/>
  <c r="BS15" i="123" s="1"/>
  <c r="G17" i="183"/>
  <c r="J11" i="190"/>
  <c r="C12" i="190" s="1"/>
  <c r="BA12" i="189"/>
  <c r="BC12" i="189" s="1"/>
  <c r="BE12" i="189" s="1"/>
  <c r="G22" i="188"/>
  <c r="AL15" i="183"/>
  <c r="J11" i="192" s="1"/>
  <c r="C12" i="192" s="1"/>
  <c r="AG12" i="189"/>
  <c r="AK8" i="188"/>
  <c r="BS56" i="188" s="1"/>
  <c r="AF8" i="188"/>
  <c r="BN56" i="188" s="1"/>
  <c r="BE12" i="188"/>
  <c r="BG12" i="188" s="1"/>
  <c r="BI12" i="188" s="1"/>
  <c r="G15" i="188"/>
  <c r="BF15" i="183"/>
  <c r="BH15" i="183" s="1"/>
  <c r="BJ15" i="183" s="1"/>
  <c r="AF15" i="188"/>
  <c r="BN53" i="188" s="1"/>
  <c r="BF12" i="183"/>
  <c r="BX12" i="183" s="1"/>
  <c r="BZ12" i="183" s="1"/>
  <c r="CB12" i="183" s="1"/>
  <c r="G15" i="183"/>
  <c r="AG15" i="123"/>
  <c r="G18" i="123"/>
  <c r="G17" i="188"/>
  <c r="BE15" i="188"/>
  <c r="BG15" i="188" s="1"/>
  <c r="BI15" i="188" s="1"/>
  <c r="J8" i="190"/>
  <c r="C4" i="190" s="1"/>
  <c r="AG12" i="183"/>
  <c r="J8" i="191" s="1"/>
  <c r="C4" i="191" s="1"/>
  <c r="AK12" i="188"/>
  <c r="BS52" i="188" s="1"/>
  <c r="G16" i="123"/>
  <c r="AG12" i="123"/>
  <c r="AL12" i="123"/>
  <c r="BH10" i="123"/>
  <c r="BJ10" i="123" s="1"/>
  <c r="BX10" i="123"/>
  <c r="BZ10" i="123" s="1"/>
  <c r="CB10" i="123" s="1"/>
  <c r="BO10" i="123"/>
  <c r="BQ10" i="123" s="1"/>
  <c r="BS10" i="123" s="1"/>
  <c r="AK10" i="188"/>
  <c r="BS48" i="188" s="1"/>
  <c r="BE10" i="188"/>
  <c r="AF10" i="188"/>
  <c r="BN48" i="188" s="1"/>
  <c r="G8" i="188"/>
  <c r="G26" i="189"/>
  <c r="AG9" i="189"/>
  <c r="BA9" i="189"/>
  <c r="AB9" i="189"/>
  <c r="AG10" i="189"/>
  <c r="BA10" i="189"/>
  <c r="AB10" i="189"/>
  <c r="G8" i="189"/>
  <c r="AG14" i="123"/>
  <c r="BF14" i="123"/>
  <c r="AL14" i="123"/>
  <c r="G12" i="123"/>
  <c r="J10" i="145"/>
  <c r="C6" i="145" s="1"/>
  <c r="G22" i="189"/>
  <c r="AB11" i="189"/>
  <c r="BA11" i="189"/>
  <c r="AG11" i="189"/>
  <c r="BN12" i="188"/>
  <c r="BP12" i="188" s="1"/>
  <c r="BR12" i="188" s="1"/>
  <c r="BE17" i="188"/>
  <c r="G30" i="188"/>
  <c r="AK17" i="188"/>
  <c r="BS60" i="188" s="1"/>
  <c r="AF17" i="188"/>
  <c r="BN60" i="188" s="1"/>
  <c r="BS8" i="189"/>
  <c r="BU8" i="189" s="1"/>
  <c r="BW8" i="189" s="1"/>
  <c r="BJ8" i="189"/>
  <c r="BL8" i="189" s="1"/>
  <c r="BN8" i="189" s="1"/>
  <c r="BC8" i="189"/>
  <c r="BE8" i="189" s="1"/>
  <c r="AK14" i="188"/>
  <c r="BS50" i="188" s="1"/>
  <c r="BE14" i="188"/>
  <c r="G11" i="188"/>
  <c r="AF14" i="188"/>
  <c r="BN50" i="188" s="1"/>
  <c r="BE9" i="188"/>
  <c r="AK9" i="188"/>
  <c r="BS59" i="188" s="1"/>
  <c r="G28" i="188"/>
  <c r="AF9" i="188"/>
  <c r="BN59" i="188" s="1"/>
  <c r="AL17" i="123"/>
  <c r="AG17" i="123"/>
  <c r="J13" i="145"/>
  <c r="C13" i="145" s="1"/>
  <c r="G29" i="123"/>
  <c r="BF17" i="123"/>
  <c r="BH8" i="123"/>
  <c r="BJ8" i="123" s="1"/>
  <c r="BX8" i="123"/>
  <c r="BZ8" i="123" s="1"/>
  <c r="CB8" i="123" s="1"/>
  <c r="BO8" i="123"/>
  <c r="BQ8" i="123" s="1"/>
  <c r="BS8" i="123" s="1"/>
  <c r="AB17" i="189"/>
  <c r="BA17" i="189"/>
  <c r="AG17" i="189"/>
  <c r="G28" i="189"/>
  <c r="BC15" i="189"/>
  <c r="BE15" i="189" s="1"/>
  <c r="BS15" i="189"/>
  <c r="BU15" i="189" s="1"/>
  <c r="BW15" i="189" s="1"/>
  <c r="BJ15" i="189"/>
  <c r="BL15" i="189" s="1"/>
  <c r="BN15" i="189" s="1"/>
  <c r="AG14" i="189"/>
  <c r="BA14" i="189"/>
  <c r="AB14" i="189"/>
  <c r="G11" i="189"/>
  <c r="G24" i="183"/>
  <c r="J9" i="190"/>
  <c r="C8" i="190" s="1"/>
  <c r="BF13" i="183"/>
  <c r="AG13" i="183"/>
  <c r="J9" i="191" s="1"/>
  <c r="C8" i="191" s="1"/>
  <c r="AL13" i="183"/>
  <c r="J9" i="192" s="1"/>
  <c r="C8" i="192" s="1"/>
  <c r="G22" i="183"/>
  <c r="J7" i="190"/>
  <c r="C11" i="190" s="1"/>
  <c r="BF11" i="183"/>
  <c r="AG11" i="183"/>
  <c r="J7" i="191" s="1"/>
  <c r="C11" i="191" s="1"/>
  <c r="AL11" i="183"/>
  <c r="J7" i="192" s="1"/>
  <c r="C11" i="192" s="1"/>
  <c r="G28" i="183"/>
  <c r="J13" i="190"/>
  <c r="C13" i="190" s="1"/>
  <c r="AG17" i="183"/>
  <c r="J13" i="191" s="1"/>
  <c r="C13" i="191" s="1"/>
  <c r="BF17" i="183"/>
  <c r="AL17" i="183"/>
  <c r="J13" i="192" s="1"/>
  <c r="C13" i="192" s="1"/>
  <c r="G11" i="183"/>
  <c r="J10" i="190"/>
  <c r="C6" i="190" s="1"/>
  <c r="BF14" i="183"/>
  <c r="AL14" i="183"/>
  <c r="J10" i="192" s="1"/>
  <c r="C6" i="192" s="1"/>
  <c r="AG14" i="183"/>
  <c r="J10" i="191" s="1"/>
  <c r="C6" i="191" s="1"/>
  <c r="BF9" i="123"/>
  <c r="AG9" i="123"/>
  <c r="J5" i="145"/>
  <c r="C7" i="145" s="1"/>
  <c r="AL9" i="123"/>
  <c r="G27" i="123"/>
  <c r="BW8" i="188"/>
  <c r="BY8" i="188" s="1"/>
  <c r="CA8" i="188" s="1"/>
  <c r="BG8" i="188"/>
  <c r="BI8" i="188" s="1"/>
  <c r="BN8" i="188"/>
  <c r="BP8" i="188" s="1"/>
  <c r="BR8" i="188" s="1"/>
  <c r="BH12" i="123"/>
  <c r="BJ12" i="123" s="1"/>
  <c r="BO12" i="123"/>
  <c r="BQ12" i="123" s="1"/>
  <c r="BS12" i="123" s="1"/>
  <c r="BX12" i="123"/>
  <c r="BZ12" i="123" s="1"/>
  <c r="CB12" i="123" s="1"/>
  <c r="AG13" i="189"/>
  <c r="G24" i="189"/>
  <c r="AB13" i="189"/>
  <c r="BA13" i="189"/>
  <c r="G24" i="188"/>
  <c r="BE11" i="188"/>
  <c r="AK11" i="188"/>
  <c r="BS57" i="188" s="1"/>
  <c r="AF11" i="188"/>
  <c r="BN57" i="188" s="1"/>
  <c r="J9" i="145"/>
  <c r="C8" i="145" s="1"/>
  <c r="AL13" i="123"/>
  <c r="G25" i="123"/>
  <c r="AG13" i="123"/>
  <c r="BF13" i="123"/>
  <c r="BO15" i="183"/>
  <c r="BQ15" i="183" s="1"/>
  <c r="BS15" i="183" s="1"/>
  <c r="J6" i="145"/>
  <c r="C3" i="145" s="1"/>
  <c r="G8" i="123"/>
  <c r="G26" i="183"/>
  <c r="AG9" i="183"/>
  <c r="J5" i="191" s="1"/>
  <c r="C7" i="191" s="1"/>
  <c r="BF9" i="183"/>
  <c r="J5" i="190"/>
  <c r="C7" i="190" s="1"/>
  <c r="AL9" i="183"/>
  <c r="J5" i="192" s="1"/>
  <c r="C7" i="192" s="1"/>
  <c r="BF10" i="183"/>
  <c r="AL10" i="183"/>
  <c r="J6" i="192" s="1"/>
  <c r="C3" i="192" s="1"/>
  <c r="AG10" i="183"/>
  <c r="J6" i="191" s="1"/>
  <c r="C3" i="191" s="1"/>
  <c r="G8" i="183"/>
  <c r="J6" i="190"/>
  <c r="C3" i="190" s="1"/>
  <c r="J7" i="145"/>
  <c r="C11" i="145" s="1"/>
  <c r="G23" i="123"/>
  <c r="AG11" i="123"/>
  <c r="BF11" i="123"/>
  <c r="AL11" i="123"/>
  <c r="G26" i="188"/>
  <c r="BE13" i="188"/>
  <c r="AK13" i="188"/>
  <c r="BS58" i="188" s="1"/>
  <c r="AF13" i="188"/>
  <c r="BN58" i="188" s="1"/>
  <c r="AF7" i="188"/>
  <c r="BN51" i="188" s="1"/>
  <c r="AK7" i="188"/>
  <c r="BS51" i="188" s="1"/>
  <c r="BE7" i="188"/>
  <c r="G13" i="188"/>
  <c r="AB7" i="189"/>
  <c r="AG7" i="189"/>
  <c r="G13" i="189"/>
  <c r="BA7" i="189"/>
  <c r="AL7" i="123"/>
  <c r="BF7" i="123"/>
  <c r="G14" i="123"/>
  <c r="AG7" i="123"/>
  <c r="J3" i="145"/>
  <c r="C5" i="145" s="1"/>
  <c r="AG7" i="183"/>
  <c r="J3" i="191" s="1"/>
  <c r="C5" i="191" s="1"/>
  <c r="AL7" i="183"/>
  <c r="J3" i="192" s="1"/>
  <c r="C5" i="192" s="1"/>
  <c r="BF7" i="183"/>
  <c r="J3" i="190"/>
  <c r="C5" i="190" s="1"/>
  <c r="G13" i="183"/>
  <c r="AA16" i="188"/>
  <c r="W16" i="189"/>
  <c r="AB16" i="183"/>
  <c r="J48" i="154"/>
  <c r="AB16" i="123"/>
  <c r="AL12" i="189"/>
  <c r="AP12" i="188"/>
  <c r="AQ12" i="183"/>
  <c r="K40" i="153"/>
  <c r="AL15" i="189"/>
  <c r="AP15" i="188"/>
  <c r="AQ15" i="183"/>
  <c r="K43" i="153"/>
  <c r="AL8" i="189"/>
  <c r="AP8" i="188"/>
  <c r="AQ8" i="183"/>
  <c r="K36" i="153"/>
  <c r="AP9" i="188"/>
  <c r="AL9" i="189"/>
  <c r="AQ9" i="183"/>
  <c r="K37" i="153"/>
  <c r="AP14" i="188"/>
  <c r="AL14" i="189"/>
  <c r="AQ14" i="183"/>
  <c r="K42" i="153"/>
  <c r="AP13" i="188"/>
  <c r="AL13" i="189"/>
  <c r="AQ13" i="183"/>
  <c r="K41" i="153"/>
  <c r="AL11" i="189"/>
  <c r="AP11" i="188"/>
  <c r="AQ11" i="183"/>
  <c r="K39" i="153"/>
  <c r="AP10" i="188"/>
  <c r="AL10" i="189"/>
  <c r="AQ10" i="183"/>
  <c r="K38" i="153"/>
  <c r="AL17" i="189"/>
  <c r="AP17" i="188"/>
  <c r="AQ17" i="183"/>
  <c r="K44" i="153"/>
  <c r="AL7" i="189"/>
  <c r="AP7" i="188"/>
  <c r="AQ7" i="183"/>
  <c r="K35" i="153"/>
  <c r="J47" i="153"/>
  <c r="V24" i="153"/>
  <c r="K3" i="145"/>
  <c r="D5" i="145" s="1"/>
  <c r="BD7" i="123"/>
  <c r="AW14" i="123"/>
  <c r="AY14" i="123" s="1"/>
  <c r="J10" i="155"/>
  <c r="C6" i="155" s="1"/>
  <c r="AW17" i="123"/>
  <c r="AY17" i="123" s="1"/>
  <c r="BA17" i="123" s="1"/>
  <c r="J13" i="155"/>
  <c r="C13" i="155" s="1"/>
  <c r="J6" i="155"/>
  <c r="C3" i="155" s="1"/>
  <c r="J22" i="126"/>
  <c r="J23" i="126"/>
  <c r="AQ15" i="123"/>
  <c r="R18" i="123" s="1"/>
  <c r="K23" i="126"/>
  <c r="AQ9" i="123"/>
  <c r="R27" i="123" s="1"/>
  <c r="AQ11" i="123"/>
  <c r="R23" i="123" s="1"/>
  <c r="AQ7" i="123"/>
  <c r="R14" i="123" s="1"/>
  <c r="AQ8" i="123"/>
  <c r="R21" i="123" s="1"/>
  <c r="AQ13" i="123"/>
  <c r="R25" i="123" s="1"/>
  <c r="AQ12" i="123"/>
  <c r="R16" i="123" s="1"/>
  <c r="K22" i="126"/>
  <c r="L47" i="153" s="1"/>
  <c r="BH8" i="183" l="1"/>
  <c r="BJ8" i="183" s="1"/>
  <c r="BO8" i="183"/>
  <c r="BQ8" i="183" s="1"/>
  <c r="BS8" i="183" s="1"/>
  <c r="BX15" i="183"/>
  <c r="BZ15" i="183" s="1"/>
  <c r="CB15" i="183" s="1"/>
  <c r="BS12" i="189"/>
  <c r="BU12" i="189" s="1"/>
  <c r="BW12" i="189" s="1"/>
  <c r="BJ12" i="189"/>
  <c r="BL12" i="189" s="1"/>
  <c r="BN12" i="189" s="1"/>
  <c r="BH15" i="123"/>
  <c r="BJ15" i="123" s="1"/>
  <c r="BX15" i="123"/>
  <c r="BZ15" i="123" s="1"/>
  <c r="CB15" i="123" s="1"/>
  <c r="BW12" i="188"/>
  <c r="BY12" i="188" s="1"/>
  <c r="CA12" i="188" s="1"/>
  <c r="BH12" i="183"/>
  <c r="BJ12" i="183" s="1"/>
  <c r="BO12" i="183"/>
  <c r="BQ12" i="183" s="1"/>
  <c r="BS12" i="183" s="1"/>
  <c r="BN15" i="188"/>
  <c r="BP15" i="188" s="1"/>
  <c r="BR15" i="188" s="1"/>
  <c r="BW15" i="188"/>
  <c r="BY15" i="188" s="1"/>
  <c r="CA15" i="188" s="1"/>
  <c r="BN9" i="188"/>
  <c r="BP9" i="188" s="1"/>
  <c r="BR9" i="188" s="1"/>
  <c r="BW9" i="188"/>
  <c r="BY9" i="188" s="1"/>
  <c r="CA9" i="188" s="1"/>
  <c r="BG9" i="188"/>
  <c r="BI9" i="188" s="1"/>
  <c r="BS14" i="189"/>
  <c r="BU14" i="189" s="1"/>
  <c r="BW14" i="189" s="1"/>
  <c r="BC14" i="189"/>
  <c r="BE14" i="189" s="1"/>
  <c r="BJ14" i="189"/>
  <c r="BL14" i="189" s="1"/>
  <c r="BN14" i="189" s="1"/>
  <c r="BX9" i="183"/>
  <c r="BZ9" i="183" s="1"/>
  <c r="CB9" i="183" s="1"/>
  <c r="BH9" i="183"/>
  <c r="BJ9" i="183" s="1"/>
  <c r="BO9" i="183"/>
  <c r="BQ9" i="183" s="1"/>
  <c r="BS9" i="183" s="1"/>
  <c r="BO14" i="183"/>
  <c r="BQ14" i="183" s="1"/>
  <c r="BS14" i="183" s="1"/>
  <c r="BH14" i="183"/>
  <c r="BJ14" i="183" s="1"/>
  <c r="BX14" i="183"/>
  <c r="BZ14" i="183" s="1"/>
  <c r="CB14" i="183" s="1"/>
  <c r="BX9" i="123"/>
  <c r="BZ9" i="123" s="1"/>
  <c r="CB9" i="123" s="1"/>
  <c r="BO9" i="123"/>
  <c r="BQ9" i="123" s="1"/>
  <c r="BS9" i="123" s="1"/>
  <c r="BH9" i="123"/>
  <c r="BJ9" i="123" s="1"/>
  <c r="BC17" i="189"/>
  <c r="BE17" i="189" s="1"/>
  <c r="BS17" i="189"/>
  <c r="BU17" i="189" s="1"/>
  <c r="BW17" i="189" s="1"/>
  <c r="BJ17" i="189"/>
  <c r="BL17" i="189" s="1"/>
  <c r="BN17" i="189" s="1"/>
  <c r="BW14" i="188"/>
  <c r="BY14" i="188" s="1"/>
  <c r="CA14" i="188" s="1"/>
  <c r="BN14" i="188"/>
  <c r="BP14" i="188" s="1"/>
  <c r="BR14" i="188" s="1"/>
  <c r="BG14" i="188"/>
  <c r="BI14" i="188" s="1"/>
  <c r="BJ11" i="189"/>
  <c r="BL11" i="189" s="1"/>
  <c r="BN11" i="189" s="1"/>
  <c r="BC11" i="189"/>
  <c r="BE11" i="189" s="1"/>
  <c r="BS11" i="189"/>
  <c r="BU11" i="189" s="1"/>
  <c r="BW11" i="189" s="1"/>
  <c r="BO10" i="183"/>
  <c r="BQ10" i="183" s="1"/>
  <c r="BS10" i="183" s="1"/>
  <c r="BH10" i="183"/>
  <c r="BJ10" i="183" s="1"/>
  <c r="BX10" i="183"/>
  <c r="BZ10" i="183" s="1"/>
  <c r="CB10" i="183" s="1"/>
  <c r="BH17" i="123"/>
  <c r="BJ17" i="123" s="1"/>
  <c r="BX17" i="123"/>
  <c r="BZ17" i="123" s="1"/>
  <c r="CB17" i="123" s="1"/>
  <c r="BO17" i="123"/>
  <c r="BQ17" i="123" s="1"/>
  <c r="BS17" i="123" s="1"/>
  <c r="BJ9" i="189"/>
  <c r="BL9" i="189" s="1"/>
  <c r="BN9" i="189" s="1"/>
  <c r="BC9" i="189"/>
  <c r="BE9" i="189" s="1"/>
  <c r="BS9" i="189"/>
  <c r="BU9" i="189" s="1"/>
  <c r="BW9" i="189" s="1"/>
  <c r="BW11" i="188"/>
  <c r="BY11" i="188" s="1"/>
  <c r="CA11" i="188" s="1"/>
  <c r="BN11" i="188"/>
  <c r="BP11" i="188" s="1"/>
  <c r="BR11" i="188" s="1"/>
  <c r="BG11" i="188"/>
  <c r="BI11" i="188" s="1"/>
  <c r="BX11" i="183"/>
  <c r="BZ11" i="183" s="1"/>
  <c r="CB11" i="183" s="1"/>
  <c r="BO11" i="183"/>
  <c r="BQ11" i="183" s="1"/>
  <c r="BS11" i="183" s="1"/>
  <c r="BH11" i="183"/>
  <c r="BJ11" i="183" s="1"/>
  <c r="BH13" i="183"/>
  <c r="BJ13" i="183" s="1"/>
  <c r="BX13" i="183"/>
  <c r="BZ13" i="183" s="1"/>
  <c r="CB13" i="183" s="1"/>
  <c r="BO13" i="183"/>
  <c r="BQ13" i="183" s="1"/>
  <c r="BS13" i="183" s="1"/>
  <c r="BX14" i="123"/>
  <c r="BZ14" i="123" s="1"/>
  <c r="CB14" i="123" s="1"/>
  <c r="BO14" i="123"/>
  <c r="BQ14" i="123" s="1"/>
  <c r="BS14" i="123" s="1"/>
  <c r="BH14" i="123"/>
  <c r="BH13" i="123"/>
  <c r="BJ13" i="123" s="1"/>
  <c r="BX13" i="123"/>
  <c r="BZ13" i="123" s="1"/>
  <c r="CB13" i="123" s="1"/>
  <c r="BO13" i="123"/>
  <c r="BQ13" i="123" s="1"/>
  <c r="BS13" i="123" s="1"/>
  <c r="BJ10" i="189"/>
  <c r="BL10" i="189" s="1"/>
  <c r="BN10" i="189" s="1"/>
  <c r="BC10" i="189"/>
  <c r="BE10" i="189" s="1"/>
  <c r="BS10" i="189"/>
  <c r="BU10" i="189" s="1"/>
  <c r="BW10" i="189" s="1"/>
  <c r="BN10" i="188"/>
  <c r="BP10" i="188" s="1"/>
  <c r="BR10" i="188" s="1"/>
  <c r="BW10" i="188"/>
  <c r="BY10" i="188" s="1"/>
  <c r="CA10" i="188" s="1"/>
  <c r="BG10" i="188"/>
  <c r="BI10" i="188" s="1"/>
  <c r="BX11" i="123"/>
  <c r="BZ11" i="123" s="1"/>
  <c r="CB11" i="123" s="1"/>
  <c r="BH11" i="123"/>
  <c r="BJ11" i="123" s="1"/>
  <c r="BO11" i="123"/>
  <c r="BQ11" i="123" s="1"/>
  <c r="BS11" i="123" s="1"/>
  <c r="BN13" i="188"/>
  <c r="BP13" i="188" s="1"/>
  <c r="BR13" i="188" s="1"/>
  <c r="BG13" i="188"/>
  <c r="BI13" i="188" s="1"/>
  <c r="BW13" i="188"/>
  <c r="BY13" i="188" s="1"/>
  <c r="CA13" i="188" s="1"/>
  <c r="BS13" i="189"/>
  <c r="BU13" i="189" s="1"/>
  <c r="BW13" i="189" s="1"/>
  <c r="BJ13" i="189"/>
  <c r="BL13" i="189" s="1"/>
  <c r="BN13" i="189" s="1"/>
  <c r="BC13" i="189"/>
  <c r="BE13" i="189" s="1"/>
  <c r="BO17" i="183"/>
  <c r="BQ17" i="183" s="1"/>
  <c r="BS17" i="183" s="1"/>
  <c r="BH17" i="183"/>
  <c r="BJ17" i="183" s="1"/>
  <c r="BX17" i="183"/>
  <c r="BZ17" i="183" s="1"/>
  <c r="CB17" i="183" s="1"/>
  <c r="BN17" i="188"/>
  <c r="BP17" i="188" s="1"/>
  <c r="BR17" i="188" s="1"/>
  <c r="BG17" i="188"/>
  <c r="BI17" i="188" s="1"/>
  <c r="BW17" i="188"/>
  <c r="BY17" i="188" s="1"/>
  <c r="CA17" i="188" s="1"/>
  <c r="BJ7" i="189"/>
  <c r="BL7" i="189" s="1"/>
  <c r="BN7" i="189" s="1"/>
  <c r="BS7" i="189"/>
  <c r="BU7" i="189" s="1"/>
  <c r="BW7" i="189" s="1"/>
  <c r="BC7" i="189"/>
  <c r="BE7" i="189" s="1"/>
  <c r="AL16" i="183"/>
  <c r="J12" i="192" s="1"/>
  <c r="C10" i="192" s="1"/>
  <c r="AG16" i="183"/>
  <c r="J12" i="191" s="1"/>
  <c r="C10" i="191" s="1"/>
  <c r="BF16" i="183"/>
  <c r="J12" i="190"/>
  <c r="C10" i="190" s="1"/>
  <c r="G30" i="183"/>
  <c r="BH7" i="123"/>
  <c r="BJ7" i="123" s="1"/>
  <c r="BX7" i="123"/>
  <c r="BZ7" i="123" s="1"/>
  <c r="CB7" i="123" s="1"/>
  <c r="BO7" i="123"/>
  <c r="BQ7" i="123" s="1"/>
  <c r="BS7" i="123" s="1"/>
  <c r="BH7" i="183"/>
  <c r="BJ7" i="183" s="1"/>
  <c r="BO7" i="183"/>
  <c r="BQ7" i="183" s="1"/>
  <c r="BS7" i="183" s="1"/>
  <c r="BX7" i="183"/>
  <c r="BZ7" i="183" s="1"/>
  <c r="CB7" i="183" s="1"/>
  <c r="BF16" i="123"/>
  <c r="AL16" i="123"/>
  <c r="AG16" i="123"/>
  <c r="J12" i="145"/>
  <c r="C10" i="145" s="1"/>
  <c r="G31" i="123"/>
  <c r="G30" i="189"/>
  <c r="AG16" i="189"/>
  <c r="AB16" i="189"/>
  <c r="BA16" i="189"/>
  <c r="G32" i="188"/>
  <c r="BE16" i="188"/>
  <c r="AK16" i="188"/>
  <c r="BS61" i="188" s="1"/>
  <c r="AA21" i="188"/>
  <c r="AF16" i="188"/>
  <c r="BN61" i="188" s="1"/>
  <c r="BG7" i="188"/>
  <c r="BI7" i="188" s="1"/>
  <c r="BW7" i="188"/>
  <c r="BY7" i="188" s="1"/>
  <c r="CA7" i="188" s="1"/>
  <c r="BN7" i="188"/>
  <c r="BP7" i="188" s="1"/>
  <c r="BR7" i="188" s="1"/>
  <c r="AR13" i="189"/>
  <c r="AT13" i="189" s="1"/>
  <c r="AV13" i="189" s="1"/>
  <c r="M24" i="189"/>
  <c r="AV15" i="188"/>
  <c r="AX15" i="188" s="1"/>
  <c r="AZ15" i="188" s="1"/>
  <c r="L17" i="188"/>
  <c r="AV10" i="188"/>
  <c r="AX10" i="188" s="1"/>
  <c r="AZ10" i="188" s="1"/>
  <c r="L8" i="188"/>
  <c r="L26" i="188"/>
  <c r="AV13" i="188"/>
  <c r="AX13" i="188" s="1"/>
  <c r="AZ13" i="188" s="1"/>
  <c r="L28" i="188"/>
  <c r="AV9" i="188"/>
  <c r="AX9" i="188" s="1"/>
  <c r="AZ9" i="188" s="1"/>
  <c r="AR15" i="189"/>
  <c r="AT15" i="189" s="1"/>
  <c r="AV15" i="189" s="1"/>
  <c r="M17" i="189"/>
  <c r="R24" i="183"/>
  <c r="AW13" i="183"/>
  <c r="AY13" i="183" s="1"/>
  <c r="BA13" i="183" s="1"/>
  <c r="J9" i="193"/>
  <c r="C8" i="193" s="1"/>
  <c r="AW15" i="183"/>
  <c r="AY15" i="183" s="1"/>
  <c r="BA15" i="183" s="1"/>
  <c r="J11" i="193"/>
  <c r="C12" i="193" s="1"/>
  <c r="R17" i="183"/>
  <c r="M8" i="189"/>
  <c r="AR10" i="189"/>
  <c r="AT10" i="189" s="1"/>
  <c r="AV10" i="189" s="1"/>
  <c r="M26" i="189"/>
  <c r="AR9" i="189"/>
  <c r="AT9" i="189" s="1"/>
  <c r="AV9" i="189" s="1"/>
  <c r="R28" i="183"/>
  <c r="AW17" i="183"/>
  <c r="AY17" i="183" s="1"/>
  <c r="BA17" i="183" s="1"/>
  <c r="J13" i="193"/>
  <c r="C13" i="193" s="1"/>
  <c r="R22" i="183"/>
  <c r="J7" i="193"/>
  <c r="C11" i="193" s="1"/>
  <c r="AW11" i="183"/>
  <c r="AY11" i="183" s="1"/>
  <c r="BA11" i="183" s="1"/>
  <c r="J10" i="193"/>
  <c r="C6" i="193" s="1"/>
  <c r="AW14" i="183"/>
  <c r="AY14" i="183" s="1"/>
  <c r="BA14" i="183" s="1"/>
  <c r="R11" i="183"/>
  <c r="R20" i="183"/>
  <c r="J4" i="193"/>
  <c r="C9" i="193" s="1"/>
  <c r="AW8" i="183"/>
  <c r="AY8" i="183" s="1"/>
  <c r="BA8" i="183" s="1"/>
  <c r="R15" i="183"/>
  <c r="AW12" i="183"/>
  <c r="AY12" i="183" s="1"/>
  <c r="BA12" i="183" s="1"/>
  <c r="J8" i="193"/>
  <c r="C4" i="193" s="1"/>
  <c r="J5" i="193"/>
  <c r="C7" i="193" s="1"/>
  <c r="R26" i="183"/>
  <c r="AW9" i="183"/>
  <c r="AY9" i="183" s="1"/>
  <c r="BA9" i="183" s="1"/>
  <c r="L30" i="188"/>
  <c r="AV17" i="188"/>
  <c r="AX17" i="188" s="1"/>
  <c r="AZ17" i="188" s="1"/>
  <c r="L24" i="188"/>
  <c r="AV11" i="188"/>
  <c r="AX11" i="188" s="1"/>
  <c r="AZ11" i="188" s="1"/>
  <c r="AR14" i="189"/>
  <c r="AT14" i="189" s="1"/>
  <c r="AV14" i="189" s="1"/>
  <c r="M11" i="189"/>
  <c r="L22" i="188"/>
  <c r="AV8" i="188"/>
  <c r="AX8" i="188" s="1"/>
  <c r="AZ8" i="188" s="1"/>
  <c r="AV12" i="188"/>
  <c r="AX12" i="188" s="1"/>
  <c r="AZ12" i="188" s="1"/>
  <c r="L15" i="188"/>
  <c r="J6" i="193"/>
  <c r="C3" i="193" s="1"/>
  <c r="AW10" i="183"/>
  <c r="AY10" i="183" s="1"/>
  <c r="BA10" i="183" s="1"/>
  <c r="R8" i="183"/>
  <c r="M28" i="189"/>
  <c r="AR17" i="189"/>
  <c r="AT17" i="189" s="1"/>
  <c r="AV17" i="189" s="1"/>
  <c r="M22" i="189"/>
  <c r="AR11" i="189"/>
  <c r="AT11" i="189" s="1"/>
  <c r="AV11" i="189" s="1"/>
  <c r="AV14" i="188"/>
  <c r="AX14" i="188" s="1"/>
  <c r="AZ14" i="188" s="1"/>
  <c r="L11" i="188"/>
  <c r="M20" i="189"/>
  <c r="AR8" i="189"/>
  <c r="AT8" i="189" s="1"/>
  <c r="AV8" i="189" s="1"/>
  <c r="AR12" i="189"/>
  <c r="AT12" i="189" s="1"/>
  <c r="AV12" i="189" s="1"/>
  <c r="M15" i="189"/>
  <c r="AP16" i="188"/>
  <c r="AL16" i="189"/>
  <c r="AQ16" i="183"/>
  <c r="K47" i="153"/>
  <c r="R13" i="183"/>
  <c r="J3" i="193"/>
  <c r="C5" i="193" s="1"/>
  <c r="AW7" i="183"/>
  <c r="AY7" i="183" s="1"/>
  <c r="BA7" i="183" s="1"/>
  <c r="L13" i="188"/>
  <c r="AV7" i="188"/>
  <c r="AX7" i="188" s="1"/>
  <c r="AZ7" i="188" s="1"/>
  <c r="AQ16" i="123"/>
  <c r="R31" i="123" s="1"/>
  <c r="M13" i="189"/>
  <c r="AR7" i="189"/>
  <c r="AT7" i="189" s="1"/>
  <c r="AV7" i="189" s="1"/>
  <c r="AW9" i="123"/>
  <c r="AY9" i="123" s="1"/>
  <c r="J5" i="155"/>
  <c r="C7" i="155" s="1"/>
  <c r="AW15" i="123"/>
  <c r="AY15" i="123" s="1"/>
  <c r="BA15" i="123" s="1"/>
  <c r="J11" i="155"/>
  <c r="C12" i="155" s="1"/>
  <c r="AW7" i="123"/>
  <c r="AY7" i="123" s="1"/>
  <c r="J3" i="155"/>
  <c r="C5" i="155" s="1"/>
  <c r="AW12" i="123"/>
  <c r="AY12" i="123" s="1"/>
  <c r="J8" i="155"/>
  <c r="C4" i="155" s="1"/>
  <c r="AW13" i="123"/>
  <c r="AY13" i="123" s="1"/>
  <c r="J9" i="155"/>
  <c r="C8" i="155" s="1"/>
  <c r="AW8" i="123"/>
  <c r="AY8" i="123" s="1"/>
  <c r="J4" i="155"/>
  <c r="C9" i="155" s="1"/>
  <c r="AW11" i="123"/>
  <c r="AY11" i="123" s="1"/>
  <c r="J7" i="155"/>
  <c r="C11" i="155" s="1"/>
  <c r="BS16" i="189" l="1"/>
  <c r="BU16" i="189" s="1"/>
  <c r="BW16" i="189" s="1"/>
  <c r="AH18" i="189" s="1"/>
  <c r="BC16" i="189"/>
  <c r="BE16" i="189" s="1"/>
  <c r="X18" i="189" s="1"/>
  <c r="BJ16" i="189"/>
  <c r="BL16" i="189" s="1"/>
  <c r="BN16" i="189" s="1"/>
  <c r="AC18" i="189" s="1"/>
  <c r="BH16" i="123"/>
  <c r="BO16" i="123"/>
  <c r="BQ16" i="123" s="1"/>
  <c r="BX16" i="123"/>
  <c r="BZ16" i="123" s="1"/>
  <c r="BO16" i="183"/>
  <c r="BQ16" i="183" s="1"/>
  <c r="BS16" i="183" s="1"/>
  <c r="AH18" i="183" s="1"/>
  <c r="BH16" i="183"/>
  <c r="BJ16" i="183" s="1"/>
  <c r="AC18" i="183" s="1"/>
  <c r="BX16" i="183"/>
  <c r="BZ16" i="183" s="1"/>
  <c r="CB16" i="183" s="1"/>
  <c r="AM18" i="183" s="1"/>
  <c r="BE18" i="188"/>
  <c r="G19" i="188"/>
  <c r="BG16" i="188"/>
  <c r="BI16" i="188" s="1"/>
  <c r="BN16" i="188"/>
  <c r="BP16" i="188" s="1"/>
  <c r="BR16" i="188" s="1"/>
  <c r="AG18" i="188" s="1"/>
  <c r="BW16" i="188"/>
  <c r="BY16" i="188" s="1"/>
  <c r="CA16" i="188" s="1"/>
  <c r="AL18" i="188" s="1"/>
  <c r="J12" i="155"/>
  <c r="C10" i="155" s="1"/>
  <c r="AW16" i="123"/>
  <c r="AY16" i="123" s="1"/>
  <c r="AW16" i="183"/>
  <c r="AY16" i="183" s="1"/>
  <c r="BA16" i="183" s="1"/>
  <c r="AR18" i="183" s="1"/>
  <c r="R30" i="183"/>
  <c r="J12" i="193"/>
  <c r="C10" i="193" s="1"/>
  <c r="M30" i="189"/>
  <c r="AR16" i="189"/>
  <c r="AT16" i="189" s="1"/>
  <c r="AV16" i="189" s="1"/>
  <c r="AM18" i="189" s="1"/>
  <c r="L32" i="188"/>
  <c r="AV16" i="188"/>
  <c r="AX16" i="188" s="1"/>
  <c r="AZ16" i="188" s="1"/>
  <c r="AP21" i="188"/>
  <c r="H13" i="112"/>
  <c r="H14" i="112" s="1"/>
  <c r="H12" i="112"/>
  <c r="AP16" i="123"/>
  <c r="Q31" i="123" s="1"/>
  <c r="E26" i="111"/>
  <c r="I11" i="107"/>
  <c r="I12" i="107"/>
  <c r="I13" i="107" s="1"/>
  <c r="AP12" i="123"/>
  <c r="Q16" i="123" s="1"/>
  <c r="I25" i="56"/>
  <c r="AP11" i="123"/>
  <c r="Q23" i="123" s="1"/>
  <c r="I24" i="46"/>
  <c r="I16" i="44"/>
  <c r="I15" i="44"/>
  <c r="AP9" i="123"/>
  <c r="Q27" i="123" s="1"/>
  <c r="N62" i="106"/>
  <c r="AP7" i="123"/>
  <c r="Q14" i="123" s="1"/>
  <c r="N44" i="105"/>
  <c r="AG13" i="188" l="1"/>
  <c r="AG11" i="188"/>
  <c r="AG14" i="188"/>
  <c r="BM42" i="188"/>
  <c r="AG12" i="188"/>
  <c r="BO62" i="188"/>
  <c r="AG16" i="188"/>
  <c r="AG7" i="188"/>
  <c r="AG9" i="188"/>
  <c r="AG10" i="188"/>
  <c r="AG8" i="188"/>
  <c r="AG17" i="188"/>
  <c r="AG15" i="188"/>
  <c r="M6" i="192"/>
  <c r="F3" i="192" s="1"/>
  <c r="AM16" i="183"/>
  <c r="AM9" i="183"/>
  <c r="AM13" i="183"/>
  <c r="M12" i="192"/>
  <c r="F10" i="192" s="1"/>
  <c r="M3" i="192"/>
  <c r="F5" i="192" s="1"/>
  <c r="AM10" i="183"/>
  <c r="AM7" i="183"/>
  <c r="AM14" i="183"/>
  <c r="M7" i="192"/>
  <c r="F11" i="192" s="1"/>
  <c r="AM8" i="183"/>
  <c r="M4" i="192"/>
  <c r="F9" i="192" s="1"/>
  <c r="AM17" i="183"/>
  <c r="M11" i="192"/>
  <c r="F12" i="192" s="1"/>
  <c r="AM12" i="183"/>
  <c r="N32" i="183"/>
  <c r="AM11" i="183"/>
  <c r="M10" i="192"/>
  <c r="F6" i="192" s="1"/>
  <c r="M8" i="192"/>
  <c r="F4" i="192" s="1"/>
  <c r="M13" i="192"/>
  <c r="F13" i="192" s="1"/>
  <c r="M9" i="192"/>
  <c r="F8" i="192" s="1"/>
  <c r="M5" i="192"/>
  <c r="F7" i="192" s="1"/>
  <c r="AM15" i="183"/>
  <c r="K32" i="183"/>
  <c r="M4" i="191"/>
  <c r="F9" i="191" s="1"/>
  <c r="AH8" i="183"/>
  <c r="AH10" i="183"/>
  <c r="M5" i="191"/>
  <c r="F7" i="191" s="1"/>
  <c r="M12" i="191"/>
  <c r="F10" i="191" s="1"/>
  <c r="AH17" i="183"/>
  <c r="AH16" i="183"/>
  <c r="M13" i="191"/>
  <c r="F13" i="191" s="1"/>
  <c r="M10" i="191"/>
  <c r="F6" i="191" s="1"/>
  <c r="AH13" i="183"/>
  <c r="AH15" i="183"/>
  <c r="AH9" i="183"/>
  <c r="M7" i="191"/>
  <c r="F11" i="191" s="1"/>
  <c r="M9" i="191"/>
  <c r="F8" i="191" s="1"/>
  <c r="AH11" i="183"/>
  <c r="AH12" i="183"/>
  <c r="AH7" i="183"/>
  <c r="M6" i="191"/>
  <c r="F3" i="191" s="1"/>
  <c r="M3" i="191"/>
  <c r="F5" i="191" s="1"/>
  <c r="AH14" i="183"/>
  <c r="M8" i="191"/>
  <c r="F4" i="191" s="1"/>
  <c r="M11" i="191"/>
  <c r="F12" i="191" s="1"/>
  <c r="X16" i="189"/>
  <c r="H30" i="189" s="1"/>
  <c r="H31" i="189" s="1"/>
  <c r="X12" i="189"/>
  <c r="H15" i="189" s="1"/>
  <c r="H16" i="189" s="1"/>
  <c r="X10" i="189"/>
  <c r="H8" i="189" s="1"/>
  <c r="X15" i="189"/>
  <c r="H17" i="189" s="1"/>
  <c r="H18" i="189" s="1"/>
  <c r="X9" i="189"/>
  <c r="H26" i="189" s="1"/>
  <c r="H27" i="189" s="1"/>
  <c r="X7" i="189"/>
  <c r="H13" i="189" s="1"/>
  <c r="H14" i="189" s="1"/>
  <c r="X8" i="189"/>
  <c r="H20" i="189" s="1"/>
  <c r="H21" i="189" s="1"/>
  <c r="X11" i="189"/>
  <c r="H22" i="189" s="1"/>
  <c r="H23" i="189" s="1"/>
  <c r="X13" i="189"/>
  <c r="H24" i="189" s="1"/>
  <c r="H25" i="189" s="1"/>
  <c r="X14" i="189"/>
  <c r="H11" i="189" s="1"/>
  <c r="H12" i="189" s="1"/>
  <c r="H32" i="189"/>
  <c r="H33" i="189" s="1"/>
  <c r="X17" i="189"/>
  <c r="H28" i="189" s="1"/>
  <c r="H29" i="189" s="1"/>
  <c r="AC10" i="189"/>
  <c r="AC17" i="189"/>
  <c r="AC7" i="189"/>
  <c r="AC13" i="189"/>
  <c r="AC9" i="189"/>
  <c r="AC16" i="189"/>
  <c r="AC8" i="189"/>
  <c r="AC11" i="189"/>
  <c r="AC15" i="189"/>
  <c r="AC14" i="189"/>
  <c r="AC12" i="189"/>
  <c r="H32" i="183"/>
  <c r="M8" i="190"/>
  <c r="F4" i="190" s="1"/>
  <c r="AC15" i="183"/>
  <c r="M5" i="190"/>
  <c r="F7" i="190" s="1"/>
  <c r="M4" i="190"/>
  <c r="F9" i="190" s="1"/>
  <c r="AC17" i="183"/>
  <c r="AC11" i="183"/>
  <c r="M13" i="190"/>
  <c r="F13" i="190" s="1"/>
  <c r="M7" i="190"/>
  <c r="F11" i="190" s="1"/>
  <c r="AC8" i="183"/>
  <c r="M9" i="190"/>
  <c r="F8" i="190" s="1"/>
  <c r="M12" i="190"/>
  <c r="F10" i="190" s="1"/>
  <c r="AC10" i="183"/>
  <c r="M10" i="190"/>
  <c r="F6" i="190" s="1"/>
  <c r="AC14" i="183"/>
  <c r="AC7" i="183"/>
  <c r="M11" i="190"/>
  <c r="F12" i="190" s="1"/>
  <c r="AC12" i="183"/>
  <c r="AC16" i="183"/>
  <c r="M6" i="190"/>
  <c r="F3" i="190" s="1"/>
  <c r="AC13" i="183"/>
  <c r="M3" i="190"/>
  <c r="F5" i="190" s="1"/>
  <c r="AC9" i="183"/>
  <c r="AL11" i="188"/>
  <c r="AL10" i="188"/>
  <c r="AL7" i="188"/>
  <c r="AL15" i="188"/>
  <c r="AL14" i="188"/>
  <c r="AL12" i="188"/>
  <c r="AL8" i="188"/>
  <c r="BP42" i="188"/>
  <c r="AL16" i="188"/>
  <c r="AL13" i="188"/>
  <c r="BT62" i="188"/>
  <c r="AL17" i="188"/>
  <c r="AL9" i="188"/>
  <c r="BG18" i="188"/>
  <c r="BI18" i="188" s="1"/>
  <c r="AB18" i="188" s="1"/>
  <c r="BW18" i="188"/>
  <c r="BY18" i="188" s="1"/>
  <c r="CA18" i="188" s="1"/>
  <c r="BN18" i="188"/>
  <c r="BP18" i="188" s="1"/>
  <c r="BR18" i="188" s="1"/>
  <c r="AH15" i="189"/>
  <c r="AH14" i="189"/>
  <c r="AH17" i="189"/>
  <c r="AH9" i="189"/>
  <c r="AH13" i="189"/>
  <c r="AH8" i="189"/>
  <c r="AH7" i="189"/>
  <c r="AH10" i="189"/>
  <c r="AH16" i="189"/>
  <c r="AH12" i="189"/>
  <c r="AH11" i="189"/>
  <c r="AM8" i="189"/>
  <c r="N20" i="189" s="1"/>
  <c r="N21" i="189" s="1"/>
  <c r="AM15" i="189"/>
  <c r="N17" i="189" s="1"/>
  <c r="N18" i="189" s="1"/>
  <c r="AM16" i="189"/>
  <c r="N30" i="189" s="1"/>
  <c r="N31" i="189" s="1"/>
  <c r="AM12" i="189"/>
  <c r="N15" i="189" s="1"/>
  <c r="N16" i="189" s="1"/>
  <c r="AM9" i="189"/>
  <c r="N26" i="189" s="1"/>
  <c r="N27" i="189" s="1"/>
  <c r="AM13" i="189"/>
  <c r="N24" i="189" s="1"/>
  <c r="N25" i="189" s="1"/>
  <c r="AM11" i="189"/>
  <c r="N22" i="189" s="1"/>
  <c r="N23" i="189" s="1"/>
  <c r="AM7" i="189"/>
  <c r="N13" i="189" s="1"/>
  <c r="N14" i="189" s="1"/>
  <c r="AM10" i="189"/>
  <c r="N8" i="189" s="1"/>
  <c r="AM17" i="189"/>
  <c r="N28" i="189" s="1"/>
  <c r="N29" i="189" s="1"/>
  <c r="AM14" i="189"/>
  <c r="N11" i="189" s="1"/>
  <c r="N12" i="189" s="1"/>
  <c r="N32" i="189"/>
  <c r="N33" i="189" s="1"/>
  <c r="M4" i="193"/>
  <c r="F9" i="193" s="1"/>
  <c r="M3" i="193"/>
  <c r="F5" i="193" s="1"/>
  <c r="AR11" i="183"/>
  <c r="M9" i="193"/>
  <c r="F8" i="193" s="1"/>
  <c r="AR17" i="183"/>
  <c r="M13" i="193"/>
  <c r="F13" i="193" s="1"/>
  <c r="AR8" i="183"/>
  <c r="M12" i="193"/>
  <c r="F10" i="193" s="1"/>
  <c r="M10" i="193"/>
  <c r="F6" i="193" s="1"/>
  <c r="AR14" i="183"/>
  <c r="M6" i="193"/>
  <c r="F3" i="193" s="1"/>
  <c r="M5" i="193"/>
  <c r="F7" i="193" s="1"/>
  <c r="S32" i="183"/>
  <c r="AR9" i="183"/>
  <c r="AR15" i="183"/>
  <c r="M8" i="193"/>
  <c r="F4" i="193" s="1"/>
  <c r="AR16" i="183"/>
  <c r="AR10" i="183"/>
  <c r="M7" i="193"/>
  <c r="F11" i="193" s="1"/>
  <c r="AR12" i="183"/>
  <c r="AR13" i="183"/>
  <c r="M11" i="193"/>
  <c r="F12" i="193" s="1"/>
  <c r="AR7" i="183"/>
  <c r="L19" i="188"/>
  <c r="AV18" i="188"/>
  <c r="AX18" i="188" s="1"/>
  <c r="AZ18" i="188" s="1"/>
  <c r="AQ18" i="188" s="1"/>
  <c r="K12" i="155"/>
  <c r="D10" i="155" s="1"/>
  <c r="K8" i="155"/>
  <c r="D4" i="155" s="1"/>
  <c r="K7" i="155"/>
  <c r="D11" i="155" s="1"/>
  <c r="AO8" i="123"/>
  <c r="P21" i="123" s="1"/>
  <c r="K5" i="155"/>
  <c r="D7" i="155" s="1"/>
  <c r="K3" i="155"/>
  <c r="D5" i="155" s="1"/>
  <c r="AO14" i="123"/>
  <c r="P12" i="123" s="1"/>
  <c r="AO13" i="123"/>
  <c r="P25" i="123" s="1"/>
  <c r="AU16" i="123"/>
  <c r="BA16" i="123"/>
  <c r="AU12" i="123"/>
  <c r="BA12" i="123"/>
  <c r="AU9" i="123"/>
  <c r="BA9" i="123"/>
  <c r="AU7" i="123"/>
  <c r="BA7" i="123"/>
  <c r="AU11" i="123"/>
  <c r="BA11" i="123"/>
  <c r="F162" i="52"/>
  <c r="F163" i="52" s="1"/>
  <c r="F161" i="52"/>
  <c r="D12" i="38"/>
  <c r="AB17" i="188" l="1"/>
  <c r="H30" i="188" s="1"/>
  <c r="H31" i="188" s="1"/>
  <c r="AB21" i="188"/>
  <c r="H19" i="188" s="1"/>
  <c r="H20" i="188" s="1"/>
  <c r="AB15" i="188"/>
  <c r="H17" i="188" s="1"/>
  <c r="H18" i="188" s="1"/>
  <c r="AB7" i="188"/>
  <c r="H13" i="188" s="1"/>
  <c r="H14" i="188" s="1"/>
  <c r="AB14" i="188"/>
  <c r="H11" i="188" s="1"/>
  <c r="H12" i="188" s="1"/>
  <c r="H34" i="188"/>
  <c r="H35" i="188" s="1"/>
  <c r="AB12" i="188"/>
  <c r="H15" i="188" s="1"/>
  <c r="H16" i="188" s="1"/>
  <c r="AB8" i="188"/>
  <c r="H22" i="188" s="1"/>
  <c r="H23" i="188" s="1"/>
  <c r="AB13" i="188"/>
  <c r="H26" i="188" s="1"/>
  <c r="H27" i="188" s="1"/>
  <c r="AB16" i="188"/>
  <c r="H32" i="188" s="1"/>
  <c r="H33" i="188" s="1"/>
  <c r="AB11" i="188"/>
  <c r="H24" i="188" s="1"/>
  <c r="H25" i="188" s="1"/>
  <c r="AB10" i="188"/>
  <c r="H8" i="188" s="1"/>
  <c r="H9" i="188" s="1"/>
  <c r="AB9" i="188"/>
  <c r="H28" i="188" s="1"/>
  <c r="H29" i="188" s="1"/>
  <c r="K24" i="183"/>
  <c r="L9" i="191"/>
  <c r="E8" i="191" s="1"/>
  <c r="K13" i="183"/>
  <c r="L3" i="191"/>
  <c r="E5" i="191" s="1"/>
  <c r="K15" i="183"/>
  <c r="L8" i="191"/>
  <c r="E4" i="191" s="1"/>
  <c r="N22" i="183"/>
  <c r="L7" i="192"/>
  <c r="E11" i="192" s="1"/>
  <c r="L10" i="192"/>
  <c r="E6" i="192" s="1"/>
  <c r="N11" i="183"/>
  <c r="BT51" i="188"/>
  <c r="BP32" i="188"/>
  <c r="H20" i="183"/>
  <c r="L4" i="190"/>
  <c r="E9" i="190" s="1"/>
  <c r="K22" i="183"/>
  <c r="L7" i="191"/>
  <c r="E11" i="191" s="1"/>
  <c r="K30" i="183"/>
  <c r="L12" i="191"/>
  <c r="E10" i="191" s="1"/>
  <c r="F19" i="194"/>
  <c r="N33" i="183"/>
  <c r="N13" i="183"/>
  <c r="L3" i="192"/>
  <c r="E5" i="192" s="1"/>
  <c r="BM34" i="188"/>
  <c r="BO53" i="188"/>
  <c r="BM33" i="188"/>
  <c r="BO52" i="188"/>
  <c r="BT58" i="188"/>
  <c r="BP38" i="188"/>
  <c r="BT48" i="188"/>
  <c r="BP29" i="188"/>
  <c r="D19" i="194"/>
  <c r="H33" i="183"/>
  <c r="L13" i="191"/>
  <c r="E13" i="191" s="1"/>
  <c r="K28" i="183"/>
  <c r="N17" i="183"/>
  <c r="F11" i="194" s="1"/>
  <c r="L11" i="192"/>
  <c r="E12" i="192" s="1"/>
  <c r="L8" i="192"/>
  <c r="E4" i="192" s="1"/>
  <c r="N15" i="183"/>
  <c r="L6" i="192"/>
  <c r="E3" i="192" s="1"/>
  <c r="N8" i="183"/>
  <c r="BM40" i="188"/>
  <c r="BO60" i="188"/>
  <c r="BP36" i="188"/>
  <c r="BT56" i="188"/>
  <c r="H28" i="183"/>
  <c r="L13" i="190"/>
  <c r="E13" i="190" s="1"/>
  <c r="BP33" i="188"/>
  <c r="BT52" i="188"/>
  <c r="H24" i="183"/>
  <c r="L9" i="190"/>
  <c r="E8" i="190" s="1"/>
  <c r="H8" i="183"/>
  <c r="L6" i="190"/>
  <c r="E3" i="190" s="1"/>
  <c r="K20" i="183"/>
  <c r="L4" i="191"/>
  <c r="E9" i="191" s="1"/>
  <c r="N20" i="183"/>
  <c r="L4" i="192"/>
  <c r="E9" i="192" s="1"/>
  <c r="N26" i="183"/>
  <c r="F16" i="194" s="1"/>
  <c r="L5" i="192"/>
  <c r="E7" i="192" s="1"/>
  <c r="BP31" i="188"/>
  <c r="BT50" i="188"/>
  <c r="H9" i="189"/>
  <c r="H34" i="189" s="1"/>
  <c r="N30" i="183"/>
  <c r="F18" i="194" s="1"/>
  <c r="L12" i="192"/>
  <c r="E10" i="192" s="1"/>
  <c r="E19" i="194"/>
  <c r="K33" i="183"/>
  <c r="BM32" i="188"/>
  <c r="BO51" i="188"/>
  <c r="BT59" i="188"/>
  <c r="BP39" i="188"/>
  <c r="BO61" i="188"/>
  <c r="BM41" i="188"/>
  <c r="BT60" i="188"/>
  <c r="BP40" i="188"/>
  <c r="BP34" i="188"/>
  <c r="BT53" i="188"/>
  <c r="H30" i="183"/>
  <c r="L12" i="190"/>
  <c r="E10" i="190" s="1"/>
  <c r="H17" i="183"/>
  <c r="L11" i="190"/>
  <c r="E12" i="190" s="1"/>
  <c r="H15" i="183"/>
  <c r="L8" i="190"/>
  <c r="E4" i="190" s="1"/>
  <c r="BT61" i="188"/>
  <c r="BP41" i="188"/>
  <c r="BP37" i="188"/>
  <c r="BT57" i="188"/>
  <c r="H13" i="183"/>
  <c r="L3" i="190"/>
  <c r="E5" i="190" s="1"/>
  <c r="BO56" i="188"/>
  <c r="BM36" i="188"/>
  <c r="BO50" i="188"/>
  <c r="BM31" i="188"/>
  <c r="H26" i="183"/>
  <c r="L5" i="190"/>
  <c r="E7" i="190" s="1"/>
  <c r="H11" i="183"/>
  <c r="L10" i="190"/>
  <c r="E6" i="190" s="1"/>
  <c r="L7" i="190"/>
  <c r="E11" i="190" s="1"/>
  <c r="H22" i="183"/>
  <c r="K11" i="183"/>
  <c r="L10" i="191"/>
  <c r="E6" i="191" s="1"/>
  <c r="K26" i="183"/>
  <c r="L5" i="191"/>
  <c r="E7" i="191" s="1"/>
  <c r="L13" i="192"/>
  <c r="E13" i="192" s="1"/>
  <c r="N28" i="183"/>
  <c r="BM29" i="188"/>
  <c r="BO48" i="188"/>
  <c r="BO57" i="188"/>
  <c r="BM37" i="188"/>
  <c r="K17" i="183"/>
  <c r="L11" i="191"/>
  <c r="E12" i="191" s="1"/>
  <c r="K8" i="183"/>
  <c r="L6" i="191"/>
  <c r="E3" i="191" s="1"/>
  <c r="N24" i="183"/>
  <c r="F15" i="194" s="1"/>
  <c r="L9" i="192"/>
  <c r="E8" i="192" s="1"/>
  <c r="BM39" i="188"/>
  <c r="BO59" i="188"/>
  <c r="BO58" i="188"/>
  <c r="BM38" i="188"/>
  <c r="L7" i="193"/>
  <c r="E11" i="193" s="1"/>
  <c r="S22" i="183"/>
  <c r="L11" i="193"/>
  <c r="E12" i="193" s="1"/>
  <c r="S17" i="183"/>
  <c r="L8" i="193"/>
  <c r="E4" i="193" s="1"/>
  <c r="S15" i="183"/>
  <c r="L6" i="193"/>
  <c r="E3" i="193" s="1"/>
  <c r="S8" i="183"/>
  <c r="L10" i="193"/>
  <c r="E6" i="193" s="1"/>
  <c r="S11" i="183"/>
  <c r="L4" i="193"/>
  <c r="E9" i="193" s="1"/>
  <c r="S20" i="183"/>
  <c r="M34" i="188"/>
  <c r="M35" i="188" s="1"/>
  <c r="AQ21" i="188"/>
  <c r="M19" i="188" s="1"/>
  <c r="M20" i="188" s="1"/>
  <c r="AQ9" i="188"/>
  <c r="M28" i="188" s="1"/>
  <c r="M29" i="188" s="1"/>
  <c r="AQ15" i="188"/>
  <c r="M17" i="188" s="1"/>
  <c r="M18" i="188" s="1"/>
  <c r="AQ8" i="188"/>
  <c r="M22" i="188" s="1"/>
  <c r="M23" i="188" s="1"/>
  <c r="AQ11" i="188"/>
  <c r="M24" i="188" s="1"/>
  <c r="M25" i="188" s="1"/>
  <c r="AQ14" i="188"/>
  <c r="M11" i="188" s="1"/>
  <c r="M12" i="188" s="1"/>
  <c r="AQ16" i="188"/>
  <c r="M32" i="188" s="1"/>
  <c r="M33" i="188" s="1"/>
  <c r="AQ7" i="188"/>
  <c r="M13" i="188" s="1"/>
  <c r="M14" i="188" s="1"/>
  <c r="AQ10" i="188"/>
  <c r="M8" i="188" s="1"/>
  <c r="M9" i="188" s="1"/>
  <c r="AQ17" i="188"/>
  <c r="M30" i="188" s="1"/>
  <c r="M31" i="188" s="1"/>
  <c r="AQ13" i="188"/>
  <c r="M26" i="188" s="1"/>
  <c r="M27" i="188" s="1"/>
  <c r="AQ12" i="188"/>
  <c r="M15" i="188" s="1"/>
  <c r="M16" i="188" s="1"/>
  <c r="L12" i="193"/>
  <c r="E10" i="193" s="1"/>
  <c r="S30" i="183"/>
  <c r="L3" i="193"/>
  <c r="E5" i="193" s="1"/>
  <c r="S13" i="183"/>
  <c r="L5" i="193"/>
  <c r="E7" i="193" s="1"/>
  <c r="S26" i="183"/>
  <c r="L9" i="193"/>
  <c r="E8" i="193" s="1"/>
  <c r="S24" i="183"/>
  <c r="G19" i="194"/>
  <c r="S33" i="183"/>
  <c r="L13" i="193"/>
  <c r="E13" i="193" s="1"/>
  <c r="S28" i="183"/>
  <c r="N9" i="189"/>
  <c r="N34" i="189" s="1"/>
  <c r="AP8" i="123"/>
  <c r="Q21" i="123" s="1"/>
  <c r="I4" i="155"/>
  <c r="B9" i="155" s="1"/>
  <c r="Z14" i="123"/>
  <c r="I9" i="155"/>
  <c r="B8" i="155" s="1"/>
  <c r="I10" i="155"/>
  <c r="B6" i="155" s="1"/>
  <c r="AP14" i="123"/>
  <c r="Q12" i="123" s="1"/>
  <c r="AP13" i="123"/>
  <c r="Q25" i="123" s="1"/>
  <c r="AA16" i="123"/>
  <c r="F31" i="123" s="1"/>
  <c r="AK16" i="123"/>
  <c r="AF16" i="123"/>
  <c r="D10" i="194" l="1"/>
  <c r="H16" i="183"/>
  <c r="D15" i="194"/>
  <c r="H25" i="183"/>
  <c r="E18" i="194"/>
  <c r="K31" i="183"/>
  <c r="E15" i="194"/>
  <c r="K25" i="183"/>
  <c r="F8" i="194"/>
  <c r="N12" i="183"/>
  <c r="F17" i="194"/>
  <c r="N29" i="183"/>
  <c r="F6" i="194"/>
  <c r="N9" i="183"/>
  <c r="E8" i="194"/>
  <c r="K12" i="183"/>
  <c r="D6" i="194"/>
  <c r="H9" i="183"/>
  <c r="E9" i="194"/>
  <c r="K14" i="183"/>
  <c r="E17" i="194"/>
  <c r="K29" i="183"/>
  <c r="E6" i="194"/>
  <c r="K9" i="183"/>
  <c r="D8" i="194"/>
  <c r="H12" i="183"/>
  <c r="F13" i="194"/>
  <c r="N21" i="183"/>
  <c r="E14" i="194"/>
  <c r="K23" i="183"/>
  <c r="F10" i="194"/>
  <c r="N16" i="183"/>
  <c r="D11" i="194"/>
  <c r="H18" i="183"/>
  <c r="F14" i="194"/>
  <c r="N23" i="183"/>
  <c r="K18" i="183"/>
  <c r="E11" i="194"/>
  <c r="E16" i="194"/>
  <c r="K27" i="183"/>
  <c r="D16" i="194"/>
  <c r="H27" i="183"/>
  <c r="D18" i="194"/>
  <c r="H31" i="183"/>
  <c r="E13" i="194"/>
  <c r="K21" i="183"/>
  <c r="D17" i="194"/>
  <c r="H29" i="183"/>
  <c r="F9" i="194"/>
  <c r="N14" i="183"/>
  <c r="D13" i="194"/>
  <c r="H21" i="183"/>
  <c r="E10" i="194"/>
  <c r="K16" i="183"/>
  <c r="D14" i="194"/>
  <c r="H23" i="183"/>
  <c r="D9" i="194"/>
  <c r="H14" i="183"/>
  <c r="S16" i="183"/>
  <c r="G10" i="194"/>
  <c r="G13" i="194"/>
  <c r="S21" i="183"/>
  <c r="G11" i="194"/>
  <c r="S18" i="183"/>
  <c r="G17" i="194"/>
  <c r="S29" i="183"/>
  <c r="G9" i="194"/>
  <c r="S14" i="183"/>
  <c r="G6" i="194"/>
  <c r="S9" i="183"/>
  <c r="S27" i="183"/>
  <c r="G16" i="194"/>
  <c r="G18" i="194"/>
  <c r="S31" i="183"/>
  <c r="G8" i="194"/>
  <c r="S12" i="183"/>
  <c r="G14" i="194"/>
  <c r="S23" i="183"/>
  <c r="G15" i="194"/>
  <c r="S25" i="183"/>
  <c r="AA14" i="123"/>
  <c r="F12" i="123" s="1"/>
  <c r="E12" i="123"/>
  <c r="K4" i="155"/>
  <c r="D9" i="155" s="1"/>
  <c r="AU8" i="123"/>
  <c r="BA8" i="123"/>
  <c r="BA14" i="123"/>
  <c r="K10" i="145"/>
  <c r="D6" i="145" s="1"/>
  <c r="BJ14" i="123"/>
  <c r="I10" i="145"/>
  <c r="B6" i="145" s="1"/>
  <c r="K10" i="155"/>
  <c r="D6" i="155" s="1"/>
  <c r="AU14" i="123"/>
  <c r="K9" i="155"/>
  <c r="D8" i="155" s="1"/>
  <c r="AU13" i="123"/>
  <c r="BA13" i="123"/>
  <c r="AU22" i="123"/>
  <c r="BJ16" i="123"/>
  <c r="K12" i="145"/>
  <c r="D10" i="145" s="1"/>
  <c r="BD16" i="123"/>
  <c r="CB16" i="123"/>
  <c r="AM18" i="123" s="1"/>
  <c r="N33" i="123" s="1"/>
  <c r="N34" i="123" s="1"/>
  <c r="BV22" i="123"/>
  <c r="BV16" i="123"/>
  <c r="AK18" i="123" s="1"/>
  <c r="BM22" i="123"/>
  <c r="BS16" i="123"/>
  <c r="AH18" i="123" s="1"/>
  <c r="K33" i="123" s="1"/>
  <c r="K34" i="123" s="1"/>
  <c r="BM16" i="123"/>
  <c r="AF18" i="123" s="1"/>
  <c r="AM10" i="123" l="1"/>
  <c r="K15" i="194"/>
  <c r="P15" i="194" s="1"/>
  <c r="I13" i="194"/>
  <c r="N13" i="194" s="1"/>
  <c r="I18" i="194"/>
  <c r="N18" i="194" s="1"/>
  <c r="K14" i="194"/>
  <c r="P14" i="194" s="1"/>
  <c r="K13" i="194"/>
  <c r="P13" i="194" s="1"/>
  <c r="J9" i="194"/>
  <c r="O9" i="194" s="1"/>
  <c r="K17" i="194"/>
  <c r="P17" i="194" s="1"/>
  <c r="I9" i="194"/>
  <c r="N9" i="194" s="1"/>
  <c r="K9" i="194"/>
  <c r="P9" i="194" s="1"/>
  <c r="I16" i="194"/>
  <c r="N16" i="194" s="1"/>
  <c r="I11" i="194"/>
  <c r="N11" i="194" s="1"/>
  <c r="I8" i="194"/>
  <c r="N8" i="194" s="1"/>
  <c r="I6" i="194"/>
  <c r="N6" i="194" s="1"/>
  <c r="K8" i="194"/>
  <c r="P8" i="194" s="1"/>
  <c r="I10" i="194"/>
  <c r="N10" i="194" s="1"/>
  <c r="K16" i="194"/>
  <c r="P16" i="194" s="1"/>
  <c r="I14" i="194"/>
  <c r="N14" i="194" s="1"/>
  <c r="I17" i="194"/>
  <c r="N17" i="194" s="1"/>
  <c r="J16" i="194"/>
  <c r="O16" i="194" s="1"/>
  <c r="K10" i="194"/>
  <c r="P10" i="194" s="1"/>
  <c r="J6" i="194"/>
  <c r="O6" i="194" s="1"/>
  <c r="J8" i="194"/>
  <c r="O8" i="194" s="1"/>
  <c r="J15" i="194"/>
  <c r="O15" i="194" s="1"/>
  <c r="K18" i="194"/>
  <c r="P18" i="194" s="1"/>
  <c r="I15" i="194"/>
  <c r="N15" i="194" s="1"/>
  <c r="J11" i="194"/>
  <c r="O11" i="194" s="1"/>
  <c r="J10" i="194"/>
  <c r="O10" i="194" s="1"/>
  <c r="J13" i="194"/>
  <c r="O13" i="194" s="1"/>
  <c r="J14" i="194"/>
  <c r="O14" i="194" s="1"/>
  <c r="J17" i="194"/>
  <c r="O17" i="194" s="1"/>
  <c r="K6" i="194"/>
  <c r="P6" i="194" s="1"/>
  <c r="J18" i="194"/>
  <c r="O18" i="194" s="1"/>
  <c r="K11" i="194"/>
  <c r="P11" i="194" s="1"/>
  <c r="L15" i="194"/>
  <c r="Q15" i="194" s="1"/>
  <c r="L14" i="194"/>
  <c r="Q14" i="194" s="1"/>
  <c r="L6" i="194"/>
  <c r="Q6" i="194" s="1"/>
  <c r="L16" i="194"/>
  <c r="Q16" i="194" s="1"/>
  <c r="L11" i="194"/>
  <c r="Q11" i="194" s="1"/>
  <c r="L13" i="194"/>
  <c r="Q13" i="194" s="1"/>
  <c r="L10" i="194"/>
  <c r="Q10" i="194" s="1"/>
  <c r="L9" i="194"/>
  <c r="Q9" i="194" s="1"/>
  <c r="L8" i="194"/>
  <c r="Q8" i="194" s="1"/>
  <c r="L18" i="194"/>
  <c r="Q18" i="194" s="1"/>
  <c r="L17" i="194"/>
  <c r="Q17" i="194" s="1"/>
  <c r="AH10" i="123"/>
  <c r="K8" i="123" s="1"/>
  <c r="K9" i="123" s="1"/>
  <c r="BD22" i="123"/>
  <c r="BD14" i="123"/>
  <c r="AC18" i="123"/>
  <c r="AR18" i="123"/>
  <c r="AR10" i="123" s="1"/>
  <c r="AP18" i="123"/>
  <c r="AA18" i="123"/>
  <c r="AH14" i="123"/>
  <c r="K12" i="123" s="1"/>
  <c r="K13" i="123" s="1"/>
  <c r="AM16" i="123"/>
  <c r="N31" i="123" s="1"/>
  <c r="N32" i="123" s="1"/>
  <c r="AH16" i="123"/>
  <c r="K31" i="123" s="1"/>
  <c r="K32" i="123" s="1"/>
  <c r="AM12" i="123"/>
  <c r="N16" i="123" s="1"/>
  <c r="N17" i="123" s="1"/>
  <c r="AH9" i="123"/>
  <c r="K27" i="123" s="1"/>
  <c r="K28" i="123" s="1"/>
  <c r="AH11" i="123"/>
  <c r="K23" i="123" s="1"/>
  <c r="K24" i="123" s="1"/>
  <c r="AH15" i="123"/>
  <c r="K18" i="123" s="1"/>
  <c r="K19" i="123" s="1"/>
  <c r="AH8" i="123"/>
  <c r="K21" i="123" s="1"/>
  <c r="K22" i="123" s="1"/>
  <c r="AH13" i="123"/>
  <c r="K25" i="123" s="1"/>
  <c r="K26" i="123" s="1"/>
  <c r="AH12" i="123"/>
  <c r="K16" i="123" s="1"/>
  <c r="K17" i="123" s="1"/>
  <c r="AH7" i="123"/>
  <c r="K14" i="123" s="1"/>
  <c r="K15" i="123" s="1"/>
  <c r="AH17" i="123"/>
  <c r="K29" i="123" s="1"/>
  <c r="K30" i="123" s="1"/>
  <c r="AM17" i="123"/>
  <c r="N29" i="123" s="1"/>
  <c r="N30" i="123" s="1"/>
  <c r="AM14" i="123"/>
  <c r="N12" i="123" s="1"/>
  <c r="N13" i="123" s="1"/>
  <c r="AM9" i="123"/>
  <c r="N27" i="123" s="1"/>
  <c r="N28" i="123" s="1"/>
  <c r="AM13" i="123"/>
  <c r="N25" i="123" s="1"/>
  <c r="N26" i="123" s="1"/>
  <c r="AM7" i="123"/>
  <c r="N14" i="123" s="1"/>
  <c r="N15" i="123" s="1"/>
  <c r="AM15" i="123"/>
  <c r="N18" i="123" s="1"/>
  <c r="AM11" i="123"/>
  <c r="N23" i="123" s="1"/>
  <c r="N24" i="123" s="1"/>
  <c r="AM8" i="123"/>
  <c r="N21" i="123" s="1"/>
  <c r="N22" i="123" s="1"/>
  <c r="N8" i="123"/>
  <c r="N9" i="123" s="1"/>
  <c r="AC10" i="123" l="1"/>
  <c r="AR13" i="123"/>
  <c r="S25" i="123" s="1"/>
  <c r="S26" i="123" s="1"/>
  <c r="S33" i="123"/>
  <c r="S34" i="123" s="1"/>
  <c r="M9" i="145"/>
  <c r="F8" i="145" s="1"/>
  <c r="H33" i="123"/>
  <c r="H34" i="123" s="1"/>
  <c r="M5" i="145"/>
  <c r="F7" i="145" s="1"/>
  <c r="AC15" i="123"/>
  <c r="M6" i="145"/>
  <c r="F3" i="145" s="1"/>
  <c r="AC11" i="123"/>
  <c r="M12" i="145"/>
  <c r="F10" i="145" s="1"/>
  <c r="AC14" i="123"/>
  <c r="M7" i="145"/>
  <c r="F11" i="145" s="1"/>
  <c r="AC13" i="123"/>
  <c r="AC12" i="123"/>
  <c r="M10" i="145"/>
  <c r="F6" i="145" s="1"/>
  <c r="M8" i="145"/>
  <c r="F4" i="145" s="1"/>
  <c r="AC8" i="123"/>
  <c r="M13" i="145"/>
  <c r="F13" i="145" s="1"/>
  <c r="M3" i="145"/>
  <c r="F5" i="145" s="1"/>
  <c r="AC16" i="123"/>
  <c r="H31" i="123" s="1"/>
  <c r="H32" i="123" s="1"/>
  <c r="M4" i="145"/>
  <c r="F9" i="145" s="1"/>
  <c r="AC17" i="123"/>
  <c r="AC9" i="123"/>
  <c r="M11" i="145"/>
  <c r="F12" i="145" s="1"/>
  <c r="AC7" i="123"/>
  <c r="M3" i="155"/>
  <c r="F5" i="155" s="1"/>
  <c r="M10" i="155"/>
  <c r="F6" i="155" s="1"/>
  <c r="M9" i="155"/>
  <c r="F8" i="155" s="1"/>
  <c r="AR8" i="123"/>
  <c r="S21" i="123" s="1"/>
  <c r="S22" i="123" s="1"/>
  <c r="M7" i="155"/>
  <c r="F11" i="155" s="1"/>
  <c r="AR11" i="123"/>
  <c r="S23" i="123" s="1"/>
  <c r="S24" i="123" s="1"/>
  <c r="AR14" i="123"/>
  <c r="S12" i="123" s="1"/>
  <c r="S13" i="123" s="1"/>
  <c r="AR15" i="123"/>
  <c r="M4" i="155"/>
  <c r="F9" i="155" s="1"/>
  <c r="M12" i="155"/>
  <c r="F10" i="155" s="1"/>
  <c r="M5" i="155"/>
  <c r="F7" i="155" s="1"/>
  <c r="M13" i="155"/>
  <c r="F13" i="155" s="1"/>
  <c r="M6" i="155"/>
  <c r="F3" i="155" s="1"/>
  <c r="AR7" i="123"/>
  <c r="S14" i="123" s="1"/>
  <c r="S15" i="123" s="1"/>
  <c r="AR17" i="123"/>
  <c r="S29" i="123" s="1"/>
  <c r="S30" i="123" s="1"/>
  <c r="AR16" i="123"/>
  <c r="S31" i="123" s="1"/>
  <c r="S32" i="123" s="1"/>
  <c r="AR12" i="123"/>
  <c r="M11" i="155"/>
  <c r="F12" i="155" s="1"/>
  <c r="AR9" i="123"/>
  <c r="S27" i="123" s="1"/>
  <c r="S28" i="123" s="1"/>
  <c r="S8" i="123"/>
  <c r="S9" i="123" s="1"/>
  <c r="M8" i="155"/>
  <c r="F4" i="155" s="1"/>
  <c r="L9" i="155" l="1"/>
  <c r="E8" i="155" s="1"/>
  <c r="L5" i="145"/>
  <c r="E7" i="145" s="1"/>
  <c r="H27" i="123"/>
  <c r="H28" i="123" s="1"/>
  <c r="L4" i="145"/>
  <c r="E9" i="145" s="1"/>
  <c r="H21" i="123"/>
  <c r="H22" i="123" s="1"/>
  <c r="L13" i="145"/>
  <c r="E13" i="145" s="1"/>
  <c r="H29" i="123"/>
  <c r="H30" i="123" s="1"/>
  <c r="L8" i="145"/>
  <c r="E4" i="145" s="1"/>
  <c r="H16" i="123"/>
  <c r="H17" i="123" s="1"/>
  <c r="L11" i="145"/>
  <c r="E12" i="145" s="1"/>
  <c r="H18" i="123"/>
  <c r="H19" i="123" s="1"/>
  <c r="L9" i="145"/>
  <c r="E8" i="145" s="1"/>
  <c r="H25" i="123"/>
  <c r="H26" i="123" s="1"/>
  <c r="L12" i="145"/>
  <c r="E10" i="145" s="1"/>
  <c r="L11" i="155"/>
  <c r="E12" i="155" s="1"/>
  <c r="S18" i="123"/>
  <c r="S19" i="123" s="1"/>
  <c r="L7" i="145"/>
  <c r="E11" i="145" s="1"/>
  <c r="H23" i="123"/>
  <c r="H24" i="123" s="1"/>
  <c r="L6" i="145"/>
  <c r="E3" i="145" s="1"/>
  <c r="H8" i="123"/>
  <c r="H9" i="123" s="1"/>
  <c r="L3" i="145"/>
  <c r="E5" i="145" s="1"/>
  <c r="H14" i="123"/>
  <c r="H15" i="123" s="1"/>
  <c r="L8" i="155"/>
  <c r="E4" i="155" s="1"/>
  <c r="S16" i="123"/>
  <c r="S17" i="123" s="1"/>
  <c r="L10" i="145"/>
  <c r="E6" i="145" s="1"/>
  <c r="H12" i="123"/>
  <c r="H13" i="123" s="1"/>
  <c r="L4" i="155"/>
  <c r="E9" i="155" s="1"/>
  <c r="L3" i="155"/>
  <c r="E5" i="155" s="1"/>
  <c r="L7" i="155"/>
  <c r="E11" i="155" s="1"/>
  <c r="L10" i="155"/>
  <c r="E6" i="155" s="1"/>
  <c r="L5" i="155"/>
  <c r="E7" i="155" s="1"/>
  <c r="L13" i="155"/>
  <c r="E13" i="155" s="1"/>
  <c r="L6" i="155"/>
  <c r="E3" i="155" s="1"/>
  <c r="L12" i="155"/>
  <c r="E10" i="155"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ABS</author>
  </authors>
  <commentList>
    <comment ref="A4" authorId="0" shapeId="0" xr:uid="{581E358D-493E-4F93-9CAD-E1859FD58F87}">
      <text>
        <r>
          <rPr>
            <sz val="8"/>
            <color indexed="81"/>
            <rFont val="arial"/>
            <family val="2"/>
          </rPr>
          <t>Cells in this table have been randomly adjusted to avoid the release of confidential data. Discrepancies may occur between sums of the component items and totals.</t>
        </r>
      </text>
    </comment>
    <comment ref="B7" authorId="0" shapeId="0" xr:uid="{14CAF12F-E93F-4B25-81A7-AFD1821CC396}">
      <text>
        <r>
          <rPr>
            <sz val="8"/>
            <color indexed="81"/>
            <rFont val="arial"/>
            <family val="2"/>
          </rPr>
          <t>BMI scores presented in the category labels are for people aged 18 years and over. For information on the calculation of BMI scores for people aged 15–17 years, see Physical measurements (appendix).</t>
        </r>
      </text>
    </comment>
    <comment ref="A10" authorId="0" shapeId="0" xr:uid="{98B5EDAD-02AD-433E-A644-49351248F3F5}">
      <text>
        <r>
          <rPr>
            <sz val="8"/>
            <color indexed="81"/>
            <rFont val="arial"/>
            <family val="2"/>
          </rPr>
          <t>Body Mass Index is derived from measured height and weight. In 2018–19, 39.9% of respondents aged 18 years and over did not have their height, weight or both measured. For these respondents, imputation was used to obtain height, weight and BMI scores. For more information see Physical measurements (appendix)
BMI scores presented in the category labels are for people aged 18 years and over. For information on the calculation of BMI scores for people aged 15–17 years, see Physical measurements (appendix).</t>
        </r>
      </text>
    </comment>
    <comment ref="B12" authorId="0" shapeId="0" xr:uid="{7A33F858-A0F0-4AA3-8C5C-8FA81E5B65B0}">
      <text>
        <r>
          <rPr>
            <sz val="8"/>
            <color indexed="81"/>
            <rFont val="arial"/>
            <family val="2"/>
          </rPr>
          <t>estimate has a relative standard error of 25% to 50% and should be used with caution</t>
        </r>
      </text>
    </comment>
    <comment ref="C12" authorId="0" shapeId="0" xr:uid="{66CBB591-CD24-49E9-A012-26B261E3AB2E}">
      <text>
        <r>
          <rPr>
            <sz val="8"/>
            <color indexed="81"/>
            <rFont val="arial"/>
            <family val="2"/>
          </rPr>
          <t>estimate has a relative standard error of 25% to 50% and should be used with caution</t>
        </r>
      </text>
    </comment>
    <comment ref="D12" authorId="0" shapeId="0" xr:uid="{1FDA9F9F-D1FA-4156-8E3A-F8E1FB581699}">
      <text>
        <r>
          <rPr>
            <sz val="8"/>
            <color indexed="81"/>
            <rFont val="arial"/>
            <family val="2"/>
          </rPr>
          <t>estimate has a relative standard error of 25% to 50% and should be used with caution</t>
        </r>
      </text>
    </comment>
    <comment ref="E12" authorId="0" shapeId="0" xr:uid="{FAB2C2C7-4DAD-43C3-984F-7794690F3EDE}">
      <text>
        <r>
          <rPr>
            <sz val="8"/>
            <color indexed="81"/>
            <rFont val="arial"/>
            <family val="2"/>
          </rPr>
          <t>estimate has a relative standard error greater than 50% and is considered too unreliable for general use</t>
        </r>
      </text>
    </comment>
    <comment ref="F12" authorId="0" shapeId="0" xr:uid="{A06BAEC6-87E1-4E1C-A913-D6756D07DCD4}">
      <text>
        <r>
          <rPr>
            <sz val="8"/>
            <color indexed="81"/>
            <rFont val="arial"/>
            <family val="2"/>
          </rPr>
          <t>estimate has a relative standard error of 25% to 50% and should be used with caution</t>
        </r>
      </text>
    </comment>
    <comment ref="G12" authorId="0" shapeId="0" xr:uid="{CDCA438A-B3A0-4B3B-95E0-A69EA541E0D9}">
      <text>
        <r>
          <rPr>
            <sz val="8"/>
            <color indexed="81"/>
            <rFont val="arial"/>
            <family val="2"/>
          </rPr>
          <t>estimate has a relative standard error of 25% to 50% and should be used with caution</t>
        </r>
      </text>
    </comment>
    <comment ref="B24" authorId="0" shapeId="0" xr:uid="{87379B56-A24D-4500-A3D6-293B7F63D231}">
      <text>
        <r>
          <rPr>
            <sz val="8"/>
            <color indexed="81"/>
            <rFont val="arial"/>
            <family val="2"/>
          </rPr>
          <t>estimate has a relative standard error of 25% to 50% and should be used with caution</t>
        </r>
      </text>
    </comment>
    <comment ref="C24" authorId="0" shapeId="0" xr:uid="{7C1DFF42-3110-4EDA-942F-11C50F4A2C1F}">
      <text>
        <r>
          <rPr>
            <sz val="8"/>
            <color indexed="81"/>
            <rFont val="arial"/>
            <family val="2"/>
          </rPr>
          <t>estimate has a relative standard error of 25% to 50% and should be used with caution</t>
        </r>
      </text>
    </comment>
    <comment ref="D24" authorId="0" shapeId="0" xr:uid="{621C3022-D053-46FC-8F4D-CBB757CAC11B}">
      <text>
        <r>
          <rPr>
            <sz val="8"/>
            <color indexed="81"/>
            <rFont val="arial"/>
            <family val="2"/>
          </rPr>
          <t>estimate has a relative standard error of 25% to 50% and should be used with caution</t>
        </r>
      </text>
    </comment>
    <comment ref="E24" authorId="0" shapeId="0" xr:uid="{85959023-DB4E-4DCD-ACE6-86B5EE975592}">
      <text>
        <r>
          <rPr>
            <sz val="8"/>
            <color indexed="81"/>
            <rFont val="arial"/>
            <family val="2"/>
          </rPr>
          <t>estimate has a relative standard error of 25% to 50% and should be used with caution</t>
        </r>
      </text>
    </comment>
    <comment ref="F24" authorId="0" shapeId="0" xr:uid="{199A6704-324F-4865-8763-63EF1AEB6115}">
      <text>
        <r>
          <rPr>
            <sz val="8"/>
            <color indexed="81"/>
            <rFont val="arial"/>
            <family val="2"/>
          </rPr>
          <t>estimate has a relative standard error of 25% to 50% and should be used with caution</t>
        </r>
      </text>
    </comment>
    <comment ref="G24" authorId="0" shapeId="0" xr:uid="{178EB763-87ED-459B-8A6A-B012AC4D2375}">
      <text>
        <r>
          <rPr>
            <sz val="8"/>
            <color indexed="81"/>
            <rFont val="arial"/>
            <family val="2"/>
          </rPr>
          <t>estimate has a relative standard error of 25% to 50% and should be used with caution</t>
        </r>
      </text>
    </comment>
    <comment ref="B27" authorId="0" shapeId="0" xr:uid="{D3F68D54-E1D4-4DBA-A1CB-8E6214CFF1A4}">
      <text>
        <r>
          <rPr>
            <sz val="8"/>
            <color indexed="81"/>
            <rFont val="arial"/>
            <family val="2"/>
          </rPr>
          <t>estimate has a relative standard error of 25% to 50% and should be used with caution</t>
        </r>
      </text>
    </comment>
    <comment ref="D36" authorId="0" shapeId="0" xr:uid="{849465BD-590A-4342-B531-8211CE374766}">
      <text>
        <r>
          <rPr>
            <sz val="8"/>
            <color indexed="81"/>
            <rFont val="arial"/>
            <family val="2"/>
          </rPr>
          <t>estimate has a relative standard error of 25% to 50% and should be used with caution</t>
        </r>
      </text>
    </comment>
    <comment ref="E36" authorId="0" shapeId="0" xr:uid="{DA674F5A-0624-4785-B433-6C860CAFADF3}">
      <text>
        <r>
          <rPr>
            <sz val="8"/>
            <color indexed="81"/>
            <rFont val="arial"/>
            <family val="2"/>
          </rPr>
          <t>estimate has a relative standard error of 25% to 50% and should be used with caution</t>
        </r>
      </text>
    </comment>
    <comment ref="F36" authorId="0" shapeId="0" xr:uid="{7C8056D5-E321-44AE-A21B-553BCD660068}">
      <text>
        <r>
          <rPr>
            <sz val="8"/>
            <color indexed="81"/>
            <rFont val="arial"/>
            <family val="2"/>
          </rPr>
          <t>estimate has a relative standard error of 25% to 50% and should be used with caution</t>
        </r>
      </text>
    </comment>
    <comment ref="G36" authorId="0" shapeId="0" xr:uid="{A110504F-609C-40C3-B0C9-3DBD69033364}">
      <text>
        <r>
          <rPr>
            <sz val="8"/>
            <color indexed="81"/>
            <rFont val="arial"/>
            <family val="2"/>
          </rPr>
          <t>estimate has a relative standard error of 25% to 50% and should be used with caution</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3" authorId="0" shapeId="0" xr:uid="{ABEC20B7-87C0-444C-8A5D-F2EE25CBBA7A}">
      <text>
        <r>
          <rPr>
            <sz val="10"/>
            <rFont val="Arial"/>
            <family val="2"/>
          </rPr>
          <t>*</t>
        </r>
      </text>
    </comment>
    <comment ref="E13" authorId="0" shapeId="0" xr:uid="{0F87DC44-9B05-440D-BF37-76163E757AAB}">
      <text>
        <r>
          <rPr>
            <sz val="10"/>
            <rFont val="Arial"/>
            <family val="2"/>
          </rPr>
          <t>**</t>
        </r>
      </text>
    </comment>
    <comment ref="C14" authorId="0" shapeId="0" xr:uid="{06FCBBAD-F66E-42A8-A68D-1D1F77C191B9}">
      <text>
        <r>
          <rPr>
            <sz val="10"/>
            <rFont val="Arial"/>
            <family val="2"/>
          </rPr>
          <t>*</t>
        </r>
      </text>
    </comment>
    <comment ref="D14" authorId="0" shapeId="0" xr:uid="{8A223E1B-DBF1-4439-900F-DED2F50F80F9}">
      <text>
        <r>
          <rPr>
            <sz val="10"/>
            <rFont val="Arial"/>
            <family val="2"/>
          </rPr>
          <t>**</t>
        </r>
      </text>
    </comment>
    <comment ref="E14" authorId="0" shapeId="0" xr:uid="{902C167E-C7D2-4995-844A-FC6465AED0F8}">
      <text>
        <r>
          <rPr>
            <sz val="10"/>
            <rFont val="Arial"/>
            <family val="2"/>
          </rPr>
          <t>**</t>
        </r>
      </text>
    </comment>
    <comment ref="F14" authorId="0" shapeId="0" xr:uid="{04990A1D-130F-4418-B7C3-C5887AFCB52B}">
      <text>
        <r>
          <rPr>
            <sz val="10"/>
            <rFont val="Arial"/>
            <family val="2"/>
          </rPr>
          <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7" authorId="0" shapeId="0" xr:uid="{D6508398-E78A-4386-85B6-EBA8B9E114E1}">
      <text>
        <r>
          <rPr>
            <sz val="10"/>
            <rFont val="Arial"/>
            <family val="2"/>
          </rPr>
          <t>**</t>
        </r>
      </text>
    </comment>
    <comment ref="E17" authorId="0" shapeId="0" xr:uid="{A5F2E891-4C6B-4ACB-9DAC-15E2D7341E42}">
      <text>
        <r>
          <rPr>
            <sz val="10"/>
            <rFont val="Arial"/>
            <family val="2"/>
          </rPr>
          <t>*</t>
        </r>
      </text>
    </comment>
    <comment ref="F17" authorId="0" shapeId="0" xr:uid="{C0FEC410-9E62-48CD-9FA8-06D07920B850}">
      <text>
        <r>
          <rPr>
            <sz val="10"/>
            <rFont val="Arial"/>
            <family val="2"/>
          </rPr>
          <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14" authorId="0" shapeId="0" xr:uid="{8C9DA568-97DA-41BB-AE06-DCDD67108748}">
      <text>
        <r>
          <rPr>
            <sz val="10"/>
            <rFont val="Arial"/>
            <family val="2"/>
          </rPr>
          <t>*</t>
        </r>
      </text>
    </comment>
    <comment ref="D14" authorId="0" shapeId="0" xr:uid="{4643DCBC-AF96-4176-8FB9-3AA0CC1F6260}">
      <text>
        <r>
          <rPr>
            <sz val="10"/>
            <rFont val="Arial"/>
            <family val="2"/>
          </rPr>
          <t>*</t>
        </r>
      </text>
    </comment>
    <comment ref="C21" authorId="0" shapeId="0" xr:uid="{7F5A25C2-F3A4-4C7E-A20E-F9B897B7C4C0}">
      <text>
        <r>
          <rPr>
            <sz val="10"/>
            <rFont val="Arial"/>
            <family val="2"/>
          </rPr>
          <t>*</t>
        </r>
      </text>
    </comment>
    <comment ref="C23" authorId="0" shapeId="0" xr:uid="{B8B02D25-5304-470E-918B-A11351B491AE}">
      <text>
        <r>
          <rPr>
            <sz val="10"/>
            <rFont val="Arial"/>
            <family val="2"/>
          </rPr>
          <t>*</t>
        </r>
      </text>
    </comment>
    <comment ref="E24" authorId="0" shapeId="0" xr:uid="{E02E508F-254F-4819-9820-5A46AB4D3B6A}">
      <text>
        <r>
          <rPr>
            <sz val="10"/>
            <rFont val="Arial"/>
            <family val="2"/>
          </rPr>
          <t>**</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14" authorId="0" shapeId="0" xr:uid="{6E29AF92-C41D-455C-8626-664B2C259F6B}">
      <text>
        <r>
          <rPr>
            <sz val="10"/>
            <rFont val="Arial"/>
            <family val="2"/>
          </rPr>
          <t>*</t>
        </r>
      </text>
    </comment>
    <comment ref="D14" authorId="0" shapeId="0" xr:uid="{EB05081D-4292-4CE8-8056-CE8CAC44A33F}">
      <text>
        <r>
          <rPr>
            <sz val="10"/>
            <rFont val="Arial"/>
            <family val="2"/>
          </rPr>
          <t>*</t>
        </r>
      </text>
    </comment>
    <comment ref="C21" authorId="0" shapeId="0" xr:uid="{88BF4309-7793-4B4A-918C-B4A89DE2B218}">
      <text>
        <r>
          <rPr>
            <sz val="10"/>
            <rFont val="Arial"/>
            <family val="2"/>
          </rPr>
          <t>*</t>
        </r>
      </text>
    </comment>
    <comment ref="C23" authorId="0" shapeId="0" xr:uid="{7391FC00-CF2E-4CE1-81FA-37E1AD887802}">
      <text>
        <r>
          <rPr>
            <sz val="10"/>
            <rFont val="Arial"/>
            <family val="2"/>
          </rPr>
          <t>*</t>
        </r>
      </text>
    </comment>
    <comment ref="E24" authorId="0" shapeId="0" xr:uid="{C12677E5-DDAA-40CC-8969-14D48884EE5C}">
      <text>
        <r>
          <rPr>
            <sz val="10"/>
            <rFont val="Arial"/>
            <family val="2"/>
          </rPr>
          <t>**</t>
        </r>
      </text>
    </comment>
  </commentList>
</comments>
</file>

<file path=xl/comments14.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11" authorId="0" shapeId="0" xr:uid="{2A752B31-48BE-475B-ADEC-04F7E2176665}">
      <text>
        <r>
          <rPr>
            <sz val="10"/>
            <rFont val="Arial"/>
            <family val="2"/>
          </rPr>
          <t>*</t>
        </r>
      </text>
    </comment>
    <comment ref="E12" authorId="0" shapeId="0" xr:uid="{E8B265E9-6391-45FB-BDCE-9B9BEC641106}">
      <text>
        <r>
          <rPr>
            <sz val="10"/>
            <rFont val="Arial"/>
            <family val="2"/>
          </rPr>
          <t>**</t>
        </r>
      </text>
    </comment>
    <comment ref="D13" authorId="0" shapeId="0" xr:uid="{0344AF34-F50F-4142-9E5A-067896F31954}">
      <text>
        <r>
          <rPr>
            <sz val="10"/>
            <rFont val="Arial"/>
            <family val="2"/>
          </rPr>
          <t>*</t>
        </r>
      </text>
    </comment>
    <comment ref="E13" authorId="0" shapeId="0" xr:uid="{330AC200-F7F7-4B76-9430-2DA16FAB2701}">
      <text>
        <r>
          <rPr>
            <sz val="10"/>
            <rFont val="Arial"/>
            <family val="2"/>
          </rPr>
          <t>**</t>
        </r>
      </text>
    </comment>
    <comment ref="C14" authorId="0" shapeId="0" xr:uid="{0B2EF36C-7C65-4FB2-A032-45D90E050331}">
      <text>
        <r>
          <rPr>
            <sz val="10"/>
            <rFont val="Arial"/>
            <family val="2"/>
          </rPr>
          <t>*</t>
        </r>
      </text>
    </comment>
    <comment ref="D14" authorId="0" shapeId="0" xr:uid="{A921F9D0-C6C7-44A6-ADBA-1E834BDF6D6D}">
      <text>
        <r>
          <rPr>
            <sz val="10"/>
            <rFont val="Arial"/>
            <family val="2"/>
          </rPr>
          <t>*</t>
        </r>
      </text>
    </comment>
    <comment ref="C15" authorId="0" shapeId="0" xr:uid="{DC704D87-E5B5-4F5A-83FE-1C97849C9754}">
      <text>
        <r>
          <rPr>
            <sz val="10"/>
            <rFont val="Arial"/>
            <family val="2"/>
          </rPr>
          <t>*</t>
        </r>
      </text>
    </comment>
    <comment ref="F15" authorId="0" shapeId="0" xr:uid="{328F4C61-C443-4FAE-9E08-249F7E8B80B7}">
      <text>
        <r>
          <rPr>
            <sz val="10"/>
            <rFont val="Arial"/>
            <family val="2"/>
          </rPr>
          <t>*</t>
        </r>
      </text>
    </comment>
    <comment ref="D16" authorId="0" shapeId="0" xr:uid="{D8FDC62F-7C24-4125-B0EB-ABB6434BECB5}">
      <text>
        <r>
          <rPr>
            <sz val="10"/>
            <rFont val="Arial"/>
            <family val="2"/>
          </rPr>
          <t>**</t>
        </r>
      </text>
    </comment>
    <comment ref="E18" authorId="0" shapeId="0" xr:uid="{EE8D9C21-7495-45F5-899C-37250D5358FF}">
      <text>
        <r>
          <rPr>
            <sz val="10"/>
            <rFont val="Arial"/>
            <family val="2"/>
          </rPr>
          <t>*</t>
        </r>
      </text>
    </comment>
  </commentList>
</comments>
</file>

<file path=xl/comments15.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11" authorId="0" shapeId="0" xr:uid="{00000000-0006-0000-3800-000001000000}">
      <text>
        <r>
          <rPr>
            <sz val="10"/>
            <rFont val="Arial"/>
            <family val="2"/>
          </rPr>
          <t>**</t>
        </r>
      </text>
    </comment>
    <comment ref="D11" authorId="0" shapeId="0" xr:uid="{00000000-0006-0000-3800-000002000000}">
      <text>
        <r>
          <rPr>
            <sz val="10"/>
            <rFont val="Arial"/>
            <family val="2"/>
          </rPr>
          <t>*</t>
        </r>
      </text>
    </comment>
    <comment ref="E11" authorId="0" shapeId="0" xr:uid="{00000000-0006-0000-3800-000003000000}">
      <text>
        <r>
          <rPr>
            <sz val="10"/>
            <rFont val="Arial"/>
            <family val="2"/>
          </rPr>
          <t>**</t>
        </r>
      </text>
    </comment>
    <comment ref="F11" authorId="0" shapeId="0" xr:uid="{00000000-0006-0000-3800-000004000000}">
      <text>
        <r>
          <rPr>
            <sz val="10"/>
            <rFont val="Arial"/>
            <family val="2"/>
          </rPr>
          <t>*</t>
        </r>
      </text>
    </comment>
  </commentList>
</comments>
</file>

<file path=xl/comments16.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7" authorId="0" shapeId="0" xr:uid="{00000000-0006-0000-3A00-000001000000}">
      <text>
        <r>
          <rPr>
            <sz val="10"/>
            <rFont val="Arial"/>
            <family val="2"/>
          </rPr>
          <t>**</t>
        </r>
      </text>
    </comment>
  </commentList>
</comments>
</file>

<file path=xl/comments17.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12" authorId="0" shapeId="0" xr:uid="{00000000-0006-0000-3F00-000001000000}">
      <text>
        <r>
          <rPr>
            <sz val="10"/>
            <rFont val="Arial"/>
            <family val="2"/>
          </rPr>
          <t>*</t>
        </r>
      </text>
    </comment>
    <comment ref="E12" authorId="0" shapeId="0" xr:uid="{00000000-0006-0000-3F00-000002000000}">
      <text>
        <r>
          <rPr>
            <sz val="10"/>
            <rFont val="Arial"/>
            <family val="2"/>
          </rPr>
          <t>**</t>
        </r>
      </text>
    </comment>
    <comment ref="D13" authorId="0" shapeId="0" xr:uid="{00000000-0006-0000-3F00-000003000000}">
      <text>
        <r>
          <rPr>
            <sz val="10"/>
            <rFont val="Arial"/>
            <family val="2"/>
          </rPr>
          <t>*</t>
        </r>
      </text>
    </comment>
    <comment ref="E13" authorId="0" shapeId="0" xr:uid="{00000000-0006-0000-3F00-000004000000}">
      <text>
        <r>
          <rPr>
            <sz val="10"/>
            <rFont val="Arial"/>
            <family val="2"/>
          </rPr>
          <t>*</t>
        </r>
      </text>
    </comment>
    <comment ref="E14" authorId="0" shapeId="0" xr:uid="{00000000-0006-0000-3F00-000005000000}">
      <text>
        <r>
          <rPr>
            <sz val="10"/>
            <rFont val="Arial"/>
            <family val="2"/>
          </rPr>
          <t>*</t>
        </r>
      </text>
    </comment>
  </commentList>
</comments>
</file>

<file path=xl/comments18.xml><?xml version="1.0" encoding="utf-8"?>
<comments xmlns="http://schemas.openxmlformats.org/spreadsheetml/2006/main" xmlns:mc="http://schemas.openxmlformats.org/markup-compatibility/2006" xmlns:xr="http://schemas.microsoft.com/office/spreadsheetml/2014/revision" mc:Ignorable="xr">
  <authors>
    <author>ABS</author>
  </authors>
  <commentList>
    <comment ref="E18" authorId="0" shapeId="0" xr:uid="{7054C6D4-A716-4028-A936-7EA4A9ADC21E}">
      <text>
        <r>
          <rPr>
            <sz val="10"/>
            <rFont val="Arial"/>
            <family val="2"/>
          </rPr>
          <t>**</t>
        </r>
      </text>
    </comment>
    <comment ref="C20" authorId="0" shapeId="0" xr:uid="{F84CF1DE-C884-4271-B4B6-AEB13BE90C64}">
      <text>
        <r>
          <rPr>
            <sz val="10"/>
            <rFont val="Arial"/>
            <family val="2"/>
          </rPr>
          <t>*</t>
        </r>
      </text>
    </comment>
    <comment ref="D20" authorId="0" shapeId="0" xr:uid="{AEF04D77-D238-41ED-8406-34100DFF9DEA}">
      <text>
        <r>
          <rPr>
            <sz val="10"/>
            <rFont val="Arial"/>
            <family val="2"/>
          </rPr>
          <t>*</t>
        </r>
      </text>
    </comment>
  </commentList>
</comments>
</file>

<file path=xl/comments19.xml><?xml version="1.0" encoding="utf-8"?>
<comments xmlns="http://schemas.openxmlformats.org/spreadsheetml/2006/main" xmlns:mc="http://schemas.openxmlformats.org/markup-compatibility/2006" xmlns:xr="http://schemas.microsoft.com/office/spreadsheetml/2014/revision" mc:Ignorable="xr">
  <authors>
    <author>ABS</author>
  </authors>
  <commentList>
    <comment ref="C17" authorId="0" shapeId="0" xr:uid="{8C421649-3743-40D7-9C68-E00A8D922DF1}">
      <text>
        <r>
          <rPr>
            <sz val="10"/>
            <rFont val="Arial"/>
            <family val="2"/>
          </rPr>
          <t>**</t>
        </r>
      </text>
    </comment>
    <comment ref="D17" authorId="0" shapeId="0" xr:uid="{8D52598F-DF79-451F-9759-7A6754D7255C}">
      <text>
        <r>
          <rPr>
            <sz val="10"/>
            <rFont val="Arial"/>
            <family val="2"/>
          </rPr>
          <t>**</t>
        </r>
      </text>
    </comment>
    <comment ref="E17" authorId="0" shapeId="0" xr:uid="{CD565C2F-E5C1-4396-B172-E75E72338854}">
      <text>
        <r>
          <rPr>
            <sz val="10"/>
            <rFont val="Arial"/>
            <family val="2"/>
          </rPr>
          <t>*</t>
        </r>
      </text>
    </comment>
    <comment ref="F17" authorId="0" shapeId="0" xr:uid="{3B517E8A-D2E1-4CCD-AB48-CDB929ADF586}">
      <text>
        <r>
          <rPr>
            <sz val="10"/>
            <rFont val="Arial"/>
            <family val="2"/>
          </rPr>
          <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7" authorId="0" shapeId="0" xr:uid="{00000000-0006-0000-1800-000001000000}">
      <text>
        <r>
          <rPr>
            <sz val="10"/>
            <rFont val="Arial"/>
            <family val="2"/>
          </rPr>
          <t>**</t>
        </r>
      </text>
    </comment>
    <comment ref="E17" authorId="0" shapeId="0" xr:uid="{00000000-0006-0000-1800-000002000000}">
      <text>
        <r>
          <rPr>
            <sz val="10"/>
            <rFont val="Arial"/>
            <family val="2"/>
          </rPr>
          <t>*</t>
        </r>
      </text>
    </comment>
    <comment ref="F17" authorId="0" shapeId="0" xr:uid="{00000000-0006-0000-1800-000003000000}">
      <text>
        <r>
          <rPr>
            <sz val="10"/>
            <rFont val="Arial"/>
            <family val="2"/>
          </rPr>
          <t>*</t>
        </r>
      </text>
    </comment>
  </commentList>
</comments>
</file>

<file path=xl/comments20.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12" authorId="0" shapeId="0" xr:uid="{DA3F187D-0CE8-4DF4-B9B2-6952AF0932DC}">
      <text>
        <r>
          <rPr>
            <sz val="10"/>
            <rFont val="Arial"/>
            <family val="2"/>
          </rPr>
          <t>*</t>
        </r>
      </text>
    </comment>
    <comment ref="E12" authorId="0" shapeId="0" xr:uid="{B994DE47-07D0-4F54-A02C-AFF5EDDAFDB4}">
      <text>
        <r>
          <rPr>
            <sz val="10"/>
            <rFont val="Arial"/>
            <family val="2"/>
          </rPr>
          <t>**</t>
        </r>
      </text>
    </comment>
    <comment ref="D13" authorId="0" shapeId="0" xr:uid="{418DC926-D56D-4785-854F-F63E372A3EC6}">
      <text>
        <r>
          <rPr>
            <sz val="10"/>
            <rFont val="Arial"/>
            <family val="2"/>
          </rPr>
          <t>*</t>
        </r>
      </text>
    </comment>
    <comment ref="E13" authorId="0" shapeId="0" xr:uid="{8E0E51C9-1599-4DE9-B0FD-935D7E9D164D}">
      <text>
        <r>
          <rPr>
            <sz val="10"/>
            <rFont val="Arial"/>
            <family val="2"/>
          </rPr>
          <t>*</t>
        </r>
      </text>
    </comment>
    <comment ref="E14" authorId="0" shapeId="0" xr:uid="{1D98DAF5-CFF3-47A4-9AAF-39C4CF374439}">
      <text>
        <r>
          <rPr>
            <sz val="10"/>
            <rFont val="Arial"/>
            <family val="2"/>
          </rPr>
          <t>*</t>
        </r>
      </text>
    </comment>
  </commentList>
</comments>
</file>

<file path=xl/comments2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7" authorId="0" shapeId="0" xr:uid="{432350BE-B7D9-4F2B-BE65-5366282DCD88}">
      <text>
        <r>
          <rPr>
            <sz val="10"/>
            <rFont val="Arial"/>
            <family val="2"/>
          </rPr>
          <t>**</t>
        </r>
      </text>
    </comment>
  </commentList>
</comments>
</file>

<file path=xl/comments2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12" authorId="0" shapeId="0" xr:uid="{BD4A262B-935A-4C7C-A9AA-E6AF57486701}">
      <text>
        <r>
          <rPr>
            <sz val="10"/>
            <rFont val="Arial"/>
            <family val="2"/>
          </rPr>
          <t>*</t>
        </r>
      </text>
    </comment>
    <comment ref="E14" authorId="0" shapeId="0" xr:uid="{7EBCDA42-AE44-4F4C-B041-37545CB10182}">
      <text>
        <r>
          <rPr>
            <sz val="10"/>
            <rFont val="Arial"/>
            <family val="2"/>
          </rPr>
          <t>**</t>
        </r>
      </text>
    </comment>
    <comment ref="C17" authorId="0" shapeId="0" xr:uid="{FC876A6A-A039-49CB-9539-1FAC85802548}">
      <text>
        <r>
          <rPr>
            <sz val="10"/>
            <rFont val="Arial"/>
            <family val="2"/>
          </rPr>
          <t>*</t>
        </r>
      </text>
    </comment>
    <comment ref="D17" authorId="0" shapeId="0" xr:uid="{258C95C9-F269-4E82-9086-57C725666EFA}">
      <text>
        <r>
          <rPr>
            <sz val="10"/>
            <rFont val="Arial"/>
            <family val="2"/>
          </rPr>
          <t>*</t>
        </r>
      </text>
    </comment>
    <comment ref="F17" authorId="0" shapeId="0" xr:uid="{A7B097BB-4A23-4380-8AC2-8999D34A1D6E}">
      <text>
        <r>
          <rPr>
            <sz val="10"/>
            <rFont val="Arial"/>
            <family val="2"/>
          </rPr>
          <t>*</t>
        </r>
      </text>
    </comment>
  </commentList>
</comments>
</file>

<file path=xl/comments23.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12" authorId="0" shapeId="0" xr:uid="{4667998A-1724-4BA0-99CA-36B8AA667997}">
      <text>
        <r>
          <rPr>
            <sz val="10"/>
            <rFont val="Arial"/>
            <family val="2"/>
          </rPr>
          <t>**</t>
        </r>
      </text>
    </comment>
    <comment ref="C14" authorId="0" shapeId="0" xr:uid="{196B7F99-F8D5-4C36-93C0-E759D2B11998}">
      <text>
        <r>
          <rPr>
            <sz val="10"/>
            <rFont val="Arial"/>
            <family val="2"/>
          </rPr>
          <t>*</t>
        </r>
      </text>
    </comment>
    <comment ref="D14" authorId="0" shapeId="0" xr:uid="{08B59DA5-CF36-4D21-8CA9-A8C374F9BF2C}">
      <text>
        <r>
          <rPr>
            <sz val="10"/>
            <rFont val="Arial"/>
            <family val="2"/>
          </rPr>
          <t>*</t>
        </r>
      </text>
    </comment>
  </commentList>
</comments>
</file>

<file path=xl/comments24.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3" authorId="0" shapeId="0" xr:uid="{58F3557D-30FA-49AB-90F0-12F3A3E76614}">
      <text>
        <r>
          <rPr>
            <sz val="10"/>
            <rFont val="Arial"/>
            <family val="2"/>
          </rPr>
          <t>**</t>
        </r>
      </text>
    </comment>
    <comment ref="D14" authorId="0" shapeId="0" xr:uid="{02C93AAF-525F-40C4-B724-7236C3F2CA8B}">
      <text>
        <r>
          <rPr>
            <sz val="10"/>
            <rFont val="Arial"/>
            <family val="2"/>
          </rPr>
          <t>*</t>
        </r>
      </text>
    </comment>
  </commentList>
</comments>
</file>

<file path=xl/comments25.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12" authorId="0" shapeId="0" xr:uid="{AF7093B5-5F6B-42E3-8D1B-FF115070BE70}">
      <text>
        <r>
          <rPr>
            <sz val="10"/>
            <rFont val="Arial"/>
            <family val="2"/>
          </rPr>
          <t>*</t>
        </r>
      </text>
    </comment>
    <comment ref="E13" authorId="0" shapeId="0" xr:uid="{7D8B672B-B4E9-4E69-94B6-D9309DFBF1EB}">
      <text>
        <r>
          <rPr>
            <sz val="10"/>
            <rFont val="Arial"/>
            <family val="2"/>
          </rPr>
          <t>**</t>
        </r>
      </text>
    </comment>
  </commentList>
</comments>
</file>

<file path=xl/comments26.xml><?xml version="1.0" encoding="utf-8"?>
<comments xmlns="http://schemas.openxmlformats.org/spreadsheetml/2006/main" xmlns:mc="http://schemas.openxmlformats.org/markup-compatibility/2006" xmlns:xr="http://schemas.microsoft.com/office/spreadsheetml/2014/revision" mc:Ignorable="xr">
  <authors>
    <author>ABS</author>
  </authors>
  <commentList>
    <comment ref="G12" authorId="0" shapeId="0" xr:uid="{055484CA-1BE2-4735-8F5B-A85512441063}">
      <text>
        <r>
          <rPr>
            <sz val="10"/>
            <rFont val="Arial"/>
            <family val="2"/>
          </rPr>
          <t>**</t>
        </r>
      </text>
    </comment>
    <comment ref="H12" authorId="0" shapeId="0" xr:uid="{736F81C6-74A3-4C8B-AC2F-203A9981E922}">
      <text>
        <r>
          <rPr>
            <sz val="10"/>
            <rFont val="Arial"/>
            <family val="2"/>
          </rPr>
          <t>**</t>
        </r>
      </text>
    </comment>
    <comment ref="G13" authorId="0" shapeId="0" xr:uid="{19B3C7F9-F345-46D1-8CD1-516183F2D137}">
      <text>
        <r>
          <rPr>
            <sz val="10"/>
            <rFont val="Arial"/>
            <family val="2"/>
          </rPr>
          <t>*</t>
        </r>
      </text>
    </comment>
    <comment ref="H13" authorId="0" shapeId="0" xr:uid="{E9EC4C29-C225-4F82-B14A-FFBC6042A1CF}">
      <text>
        <r>
          <rPr>
            <sz val="10"/>
            <rFont val="Arial"/>
            <family val="2"/>
          </rPr>
          <t>*</t>
        </r>
      </text>
    </comment>
    <comment ref="G14" authorId="0" shapeId="0" xr:uid="{DC737CCA-139B-4E12-AB12-8F712F483D60}">
      <text>
        <r>
          <rPr>
            <sz val="10"/>
            <rFont val="Arial"/>
            <family val="2"/>
          </rPr>
          <t>*</t>
        </r>
      </text>
    </comment>
    <comment ref="H14" authorId="0" shapeId="0" xr:uid="{F52CA345-E301-4E32-BC7E-7E75FF19C31B}">
      <text>
        <r>
          <rPr>
            <sz val="10"/>
            <rFont val="Arial"/>
            <family val="2"/>
          </rPr>
          <t>*</t>
        </r>
      </text>
    </comment>
  </commentList>
</comments>
</file>

<file path=xl/comments27.xml><?xml version="1.0" encoding="utf-8"?>
<comments xmlns="http://schemas.openxmlformats.org/spreadsheetml/2006/main" xmlns:mc="http://schemas.openxmlformats.org/markup-compatibility/2006" xmlns:xr="http://schemas.microsoft.com/office/spreadsheetml/2014/revision" mc:Ignorable="xr">
  <authors>
    <author>ABS</author>
  </authors>
  <commentList>
    <comment ref="D13" authorId="0" shapeId="0" xr:uid="{00000000-0006-0000-0000-000001000000}">
      <text>
        <r>
          <rPr>
            <sz val="10"/>
            <rFont val="Arial"/>
            <family val="2"/>
          </rPr>
          <t>*</t>
        </r>
      </text>
    </comment>
    <comment ref="E13" authorId="0" shapeId="0" xr:uid="{00000000-0006-0000-0000-000002000000}">
      <text>
        <r>
          <rPr>
            <sz val="10"/>
            <rFont val="Arial"/>
            <family val="2"/>
          </rPr>
          <t>**</t>
        </r>
      </text>
    </comment>
    <comment ref="E15" authorId="0" shapeId="0" xr:uid="{00000000-0006-0000-0000-000003000000}">
      <text>
        <r>
          <rPr>
            <sz val="10"/>
            <rFont val="Arial"/>
            <family val="2"/>
          </rPr>
          <t>*</t>
        </r>
      </text>
    </comment>
    <comment ref="C16" authorId="0" shapeId="0" xr:uid="{00000000-0006-0000-0000-000004000000}">
      <text>
        <r>
          <rPr>
            <sz val="10"/>
            <rFont val="Arial"/>
            <family val="2"/>
          </rPr>
          <t>*</t>
        </r>
      </text>
    </comment>
    <comment ref="D16" authorId="0" shapeId="0" xr:uid="{00000000-0006-0000-0000-000005000000}">
      <text>
        <r>
          <rPr>
            <sz val="10"/>
            <rFont val="Arial"/>
            <family val="2"/>
          </rPr>
          <t>*</t>
        </r>
      </text>
    </comment>
    <comment ref="F16" authorId="0" shapeId="0" xr:uid="{00000000-0006-0000-0000-000006000000}">
      <text>
        <r>
          <rPr>
            <sz val="10"/>
            <rFont val="Arial"/>
            <family val="2"/>
          </rPr>
          <t>*</t>
        </r>
      </text>
    </comment>
    <comment ref="C17" authorId="0" shapeId="0" xr:uid="{00000000-0006-0000-0000-000007000000}">
      <text>
        <r>
          <rPr>
            <sz val="10"/>
            <rFont val="Arial"/>
            <family val="2"/>
          </rPr>
          <t>*</t>
        </r>
      </text>
    </comment>
    <comment ref="D17" authorId="0" shapeId="0" xr:uid="{00000000-0006-0000-0000-000008000000}">
      <text>
        <r>
          <rPr>
            <sz val="10"/>
            <rFont val="Arial"/>
            <family val="2"/>
          </rPr>
          <t>**</t>
        </r>
      </text>
    </comment>
    <comment ref="E17" authorId="0" shapeId="0" xr:uid="{00000000-0006-0000-0000-000009000000}">
      <text>
        <r>
          <rPr>
            <sz val="10"/>
            <rFont val="Arial"/>
            <family val="2"/>
          </rPr>
          <t>**</t>
        </r>
      </text>
    </comment>
  </commentList>
</comments>
</file>

<file path=xl/comments28.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15" authorId="0" shapeId="0" xr:uid="{FDC7E5A8-F2A1-4CCD-914F-ECCC3F1AEC06}">
      <text>
        <r>
          <rPr>
            <sz val="10"/>
            <rFont val="Arial"/>
            <family val="2"/>
          </rPr>
          <t>*</t>
        </r>
      </text>
    </comment>
    <comment ref="C16" authorId="0" shapeId="0" xr:uid="{91024866-C808-406A-95CE-C71818568AF9}">
      <text>
        <r>
          <rPr>
            <sz val="10"/>
            <rFont val="Arial"/>
            <family val="2"/>
          </rPr>
          <t>**</t>
        </r>
      </text>
    </comment>
    <comment ref="D16" authorId="0" shapeId="0" xr:uid="{96AD9F75-D321-4F87-A279-E2D6CA0B8327}">
      <text>
        <r>
          <rPr>
            <sz val="10"/>
            <rFont val="Arial"/>
            <family val="2"/>
          </rPr>
          <t>*</t>
        </r>
      </text>
    </comment>
    <comment ref="E16" authorId="0" shapeId="0" xr:uid="{1067E113-A6FE-49E9-ADDF-391C2F776EC7}">
      <text>
        <r>
          <rPr>
            <sz val="10"/>
            <rFont val="Arial"/>
            <family val="2"/>
          </rPr>
          <t>*</t>
        </r>
      </text>
    </comment>
    <comment ref="C17" authorId="0" shapeId="0" xr:uid="{87BF4A01-6A6E-4C79-A3A4-E10EA7A4F20B}">
      <text>
        <r>
          <rPr>
            <sz val="10"/>
            <rFont val="Arial"/>
            <family val="2"/>
          </rPr>
          <t>*</t>
        </r>
      </text>
    </comment>
    <comment ref="D17" authorId="0" shapeId="0" xr:uid="{673298F3-8E5A-49BF-8829-C78FFFD71861}">
      <text>
        <r>
          <rPr>
            <sz val="10"/>
            <rFont val="Arial"/>
            <family val="2"/>
          </rPr>
          <t>*</t>
        </r>
      </text>
    </comment>
    <comment ref="E17" authorId="0" shapeId="0" xr:uid="{3B95EB52-642E-40CF-8061-FFF506AFA6D0}">
      <text>
        <r>
          <rPr>
            <sz val="10"/>
            <rFont val="Arial"/>
            <family val="2"/>
          </rPr>
          <t>*</t>
        </r>
      </text>
    </comment>
    <comment ref="F18" authorId="0" shapeId="0" xr:uid="{B31EB4E5-09E3-4F04-8E88-C77C54545415}">
      <text>
        <r>
          <rPr>
            <sz val="10"/>
            <rFont val="Arial"/>
            <family val="2"/>
          </rPr>
          <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11" authorId="0" shapeId="0" xr:uid="{6DB61A61-75B8-4456-92E7-0737254AAADA}">
      <text>
        <r>
          <rPr>
            <sz val="10"/>
            <rFont val="Arial"/>
            <family val="2"/>
          </rPr>
          <t>**</t>
        </r>
      </text>
    </comment>
    <comment ref="C12" authorId="0" shapeId="0" xr:uid="{32885FC7-E22F-4B21-8A5A-F3665853BAC2}">
      <text>
        <r>
          <rPr>
            <sz val="10"/>
            <rFont val="Arial"/>
            <family val="2"/>
          </rPr>
          <t>**</t>
        </r>
      </text>
    </comment>
    <comment ref="D13" authorId="0" shapeId="0" xr:uid="{4E4DB70E-09EA-4C25-85EA-BE6065D679C6}">
      <text>
        <r>
          <rPr>
            <sz val="10"/>
            <rFont val="Arial"/>
            <family val="2"/>
          </rPr>
          <t>**</t>
        </r>
      </text>
    </comment>
    <comment ref="E13" authorId="0" shapeId="0" xr:uid="{CED6B22A-F951-4C67-8B9C-593EAF2D7B52}">
      <text>
        <r>
          <rPr>
            <sz val="10"/>
            <rFont val="Arial"/>
            <family val="2"/>
          </rPr>
          <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14" authorId="0" shapeId="0" xr:uid="{00000000-0006-0000-2300-000001000000}">
      <text>
        <r>
          <rPr>
            <sz val="10"/>
            <rFont val="Arial"/>
            <family val="2"/>
          </rPr>
          <t>**</t>
        </r>
      </text>
    </comment>
    <comment ref="F14" authorId="0" shapeId="0" xr:uid="{00000000-0006-0000-2300-000002000000}">
      <text>
        <r>
          <rPr>
            <sz val="10"/>
            <rFont val="Arial"/>
            <family val="2"/>
          </rPr>
          <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14" authorId="0" shapeId="0" xr:uid="{00000000-0006-0000-2500-000001000000}">
      <text>
        <r>
          <rPr>
            <sz val="10"/>
            <rFont val="Arial"/>
            <family val="2"/>
          </rPr>
          <t>*</t>
        </r>
      </text>
    </comment>
    <comment ref="D14" authorId="0" shapeId="0" xr:uid="{00000000-0006-0000-2500-000002000000}">
      <text>
        <r>
          <rPr>
            <sz val="10"/>
            <rFont val="Arial"/>
            <family val="2"/>
          </rPr>
          <t>*</t>
        </r>
      </text>
    </comment>
    <comment ref="C21" authorId="0" shapeId="0" xr:uid="{00000000-0006-0000-2500-000003000000}">
      <text>
        <r>
          <rPr>
            <sz val="10"/>
            <rFont val="Arial"/>
            <family val="2"/>
          </rPr>
          <t>*</t>
        </r>
      </text>
    </comment>
    <comment ref="C23" authorId="0" shapeId="0" xr:uid="{00000000-0006-0000-2500-000004000000}">
      <text>
        <r>
          <rPr>
            <sz val="10"/>
            <rFont val="Arial"/>
            <family val="2"/>
          </rPr>
          <t>*</t>
        </r>
      </text>
    </comment>
    <comment ref="E24" authorId="0" shapeId="0" xr:uid="{00000000-0006-0000-2500-000005000000}">
      <text>
        <r>
          <rPr>
            <sz val="10"/>
            <rFont val="Arial"/>
            <family val="2"/>
          </rPr>
          <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14" authorId="0" shapeId="0" xr:uid="{00000000-0006-0000-2600-000001000000}">
      <text>
        <r>
          <rPr>
            <sz val="10"/>
            <rFont val="Arial"/>
            <family val="2"/>
          </rPr>
          <t>*</t>
        </r>
      </text>
    </comment>
    <comment ref="D14" authorId="0" shapeId="0" xr:uid="{00000000-0006-0000-2600-000002000000}">
      <text>
        <r>
          <rPr>
            <sz val="10"/>
            <rFont val="Arial"/>
            <family val="2"/>
          </rPr>
          <t>*</t>
        </r>
      </text>
    </comment>
    <comment ref="C21" authorId="0" shapeId="0" xr:uid="{00000000-0006-0000-2600-000003000000}">
      <text>
        <r>
          <rPr>
            <sz val="10"/>
            <rFont val="Arial"/>
            <family val="2"/>
          </rPr>
          <t>*</t>
        </r>
      </text>
    </comment>
    <comment ref="C23" authorId="0" shapeId="0" xr:uid="{00000000-0006-0000-2600-000004000000}">
      <text>
        <r>
          <rPr>
            <sz val="10"/>
            <rFont val="Arial"/>
            <family val="2"/>
          </rPr>
          <t>*</t>
        </r>
      </text>
    </comment>
    <comment ref="E24" authorId="0" shapeId="0" xr:uid="{00000000-0006-0000-2600-000005000000}">
      <text>
        <r>
          <rPr>
            <sz val="10"/>
            <rFont val="Arial"/>
            <family val="2"/>
          </rPr>
          <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ABS</author>
  </authors>
  <commentList>
    <comment ref="B12" authorId="0" shapeId="0" xr:uid="{EBE25EE9-A45A-44C7-A628-07B2DB48D9FB}">
      <text>
        <r>
          <rPr>
            <sz val="10"/>
            <rFont val="Arial"/>
            <family val="2"/>
          </rPr>
          <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2" authorId="0" shapeId="0" xr:uid="{04456121-BF75-45EF-8417-7829CD0507A3}">
      <text>
        <r>
          <rPr>
            <sz val="10"/>
            <rFont val="Arial"/>
            <family val="2"/>
          </rPr>
          <t>*</t>
        </r>
      </text>
    </comment>
    <comment ref="E12" authorId="0" shapeId="0" xr:uid="{C22EA92F-CC70-4B7E-8ACC-A555E353BB8C}">
      <text>
        <r>
          <rPr>
            <sz val="10"/>
            <rFont val="Arial"/>
            <family val="2"/>
          </rPr>
          <t>**</t>
        </r>
      </text>
    </comment>
    <comment ref="D13" authorId="0" shapeId="0" xr:uid="{10162685-661D-42C1-A889-11AE1A317B3E}">
      <text>
        <r>
          <rPr>
            <sz val="10"/>
            <rFont val="Arial"/>
            <family val="2"/>
          </rPr>
          <t>*</t>
        </r>
      </text>
    </comment>
    <comment ref="E13" authorId="0" shapeId="0" xr:uid="{F5033C69-2C59-4D2C-B929-4B9CEEC1132D}">
      <text>
        <r>
          <rPr>
            <sz val="10"/>
            <rFont val="Arial"/>
            <family val="2"/>
          </rPr>
          <t>**</t>
        </r>
      </text>
    </comment>
    <comment ref="D14" authorId="0" shapeId="0" xr:uid="{16BC4887-3F45-459B-ADBF-B9C4AD7166D2}">
      <text>
        <r>
          <rPr>
            <sz val="10"/>
            <rFont val="Arial"/>
            <family val="2"/>
          </rPr>
          <t>*</t>
        </r>
      </text>
    </comment>
    <comment ref="E14" authorId="0" shapeId="0" xr:uid="{B779E68D-FC0C-4A2F-87C4-99D726012462}">
      <text>
        <r>
          <rPr>
            <sz val="10"/>
            <rFont val="Arial"/>
            <family val="2"/>
          </rPr>
          <t>*</t>
        </r>
      </text>
    </comment>
    <comment ref="E15" authorId="0" shapeId="0" xr:uid="{7ABF8652-DB97-452E-87C1-4D1E0B1E51CB}">
      <text>
        <r>
          <rPr>
            <sz val="10"/>
            <rFont val="Arial"/>
            <family val="2"/>
          </rPr>
          <t>*</t>
        </r>
      </text>
    </comment>
    <comment ref="E20" authorId="0" shapeId="0" xr:uid="{3F7820EB-932F-48F2-AE24-4AD6B476E264}">
      <text>
        <r>
          <rPr>
            <sz val="10"/>
            <rFont val="Arial"/>
            <family val="2"/>
          </rPr>
          <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14" authorId="0" shapeId="0" xr:uid="{734CF3CF-D9EC-4A4B-8C25-40E9CB309868}">
      <text>
        <r>
          <rPr>
            <sz val="10"/>
            <rFont val="Arial"/>
            <family val="2"/>
          </rPr>
          <t>**</t>
        </r>
      </text>
    </comment>
    <comment ref="F14" authorId="0" shapeId="0" xr:uid="{83F5F39C-67AE-40CA-ACC7-FA6EFB035C2E}">
      <text>
        <r>
          <rPr>
            <sz val="10"/>
            <rFont val="Arial"/>
            <family val="2"/>
          </rPr>
          <t>**</t>
        </r>
      </text>
    </comment>
  </commentList>
</comments>
</file>

<file path=xl/sharedStrings.xml><?xml version="1.0" encoding="utf-8"?>
<sst xmlns="http://schemas.openxmlformats.org/spreadsheetml/2006/main" count="4712" uniqueCount="1144">
  <si>
    <t>Non-Indigenous</t>
  </si>
  <si>
    <t>Total Australia</t>
  </si>
  <si>
    <t>Physical inactivity</t>
  </si>
  <si>
    <t>Diabetes mellitus</t>
  </si>
  <si>
    <t>Depression</t>
  </si>
  <si>
    <t>4715.0 National Aboriginal and Torres Strait Islander Health Survey, Australia, 2018–19</t>
  </si>
  <si>
    <t xml:space="preserve">            Australian Bureau of Statistics</t>
  </si>
  <si>
    <t>Released at 11.30am (Canberra time) Wed 11 December 2019</t>
  </si>
  <si>
    <t>Aboriginal and Torres Strait Islander</t>
  </si>
  <si>
    <t>15–17</t>
  </si>
  <si>
    <t>18–24</t>
  </si>
  <si>
    <t>25–34</t>
  </si>
  <si>
    <t>35–44</t>
  </si>
  <si>
    <t>45–54</t>
  </si>
  <si>
    <t>55 years and over</t>
  </si>
  <si>
    <t>Total 15 years and over</t>
  </si>
  <si>
    <t xml:space="preserve">Total 18 years and over </t>
  </si>
  <si>
    <t>Males</t>
  </si>
  <si>
    <t>Current smoker</t>
  </si>
  <si>
    <t>Daily</t>
  </si>
  <si>
    <t>Current smoker less than daily</t>
  </si>
  <si>
    <t>Ex-smoker</t>
  </si>
  <si>
    <t>Never smoked</t>
  </si>
  <si>
    <t>Total males</t>
  </si>
  <si>
    <t>Females</t>
  </si>
  <si>
    <t>Total females</t>
  </si>
  <si>
    <t>Persons</t>
  </si>
  <si>
    <t>Total persons</t>
  </si>
  <si>
    <t>© Commonwealth of Australia 2019</t>
  </si>
  <si>
    <t>https://www.abs.gov.au/statistics/people/aboriginal-and-torres-strait-islander-peoples/national-aboriginal-and-torres-strait-islander-health-survey/latest-release#data-download</t>
  </si>
  <si>
    <t>Arthritis</t>
  </si>
  <si>
    <t>Asthma</t>
  </si>
  <si>
    <t>Back problems (dorsopathies)</t>
  </si>
  <si>
    <t>Chronic obstructive pulmonary disease (COPD)</t>
  </si>
  <si>
    <t>Ear/hearing problems</t>
  </si>
  <si>
    <t>Kidney disease</t>
  </si>
  <si>
    <t>Osteoporosis</t>
  </si>
  <si>
    <t>Total</t>
  </si>
  <si>
    <t>ESTIMATE ('000)</t>
  </si>
  <si>
    <t>Year 12 or equivalent</t>
  </si>
  <si>
    <t>Year 11 or equivalent</t>
  </si>
  <si>
    <t>Age group (years)</t>
  </si>
  <si>
    <t>0–14</t>
  </si>
  <si>
    <t>15–24</t>
  </si>
  <si>
    <t>Neoplasms</t>
  </si>
  <si>
    <t>Diseases of the blood and blood forming organs</t>
  </si>
  <si>
    <t xml:space="preserve">Anaemias </t>
  </si>
  <si>
    <t>Endocrine, nutritional and metabolic diseases</t>
  </si>
  <si>
    <t xml:space="preserve">High sugar levels in blood/urine </t>
  </si>
  <si>
    <t xml:space="preserve">High cholesterol </t>
  </si>
  <si>
    <t>Other endocrine, nutritional and metabolic diseases</t>
  </si>
  <si>
    <t>Mental and behavioural conditions</t>
  </si>
  <si>
    <t>Diseases of the nervous system</t>
  </si>
  <si>
    <t xml:space="preserve">Epilepsy </t>
  </si>
  <si>
    <t xml:space="preserve">Migraine </t>
  </si>
  <si>
    <t>Diseases of the eye and adnexa</t>
  </si>
  <si>
    <t xml:space="preserve">Cataract </t>
  </si>
  <si>
    <t>Diseases of the ear and mastoid</t>
  </si>
  <si>
    <t xml:space="preserve">Otitis media </t>
  </si>
  <si>
    <t>Diseases of the circulatory system</t>
  </si>
  <si>
    <t>Heart, stroke and vascular disease</t>
  </si>
  <si>
    <t>Hypertension</t>
  </si>
  <si>
    <t>Diseases of the respiratory system</t>
  </si>
  <si>
    <t xml:space="preserve">Chronic sinusitis </t>
  </si>
  <si>
    <t>Diseases of the digestive system</t>
  </si>
  <si>
    <t>Diseases of the skin and subcutaneous tissue</t>
  </si>
  <si>
    <t>Diseases of the musculoskeletal system and connective tissue</t>
  </si>
  <si>
    <t xml:space="preserve">Osteoporosis </t>
  </si>
  <si>
    <t>Diseases of the genito-urinary system</t>
  </si>
  <si>
    <t>Symptoms, signs and conditions nec</t>
  </si>
  <si>
    <t>Body Mass Index</t>
  </si>
  <si>
    <t>Underweight (BMI less than 18.50)</t>
  </si>
  <si>
    <t>Normal weight (BMI 18.50–24.99)</t>
  </si>
  <si>
    <t>Overweight (BMI 25.00–29.99)</t>
  </si>
  <si>
    <t>Obese (BMI 30.00 or higher)</t>
  </si>
  <si>
    <t>Overweight/obese (BMI 25.00 or higher)</t>
  </si>
  <si>
    <t>Average BMI</t>
  </si>
  <si>
    <t>Median BMI</t>
  </si>
  <si>
    <t xml:space="preserve"> Australian Bureau of Statistics</t>
  </si>
  <si>
    <t>Released at 11.30am (Canberra time) 12 December 2018</t>
  </si>
  <si>
    <t>55–64</t>
  </si>
  <si>
    <t>65–74</t>
  </si>
  <si>
    <t>75–84</t>
  </si>
  <si>
    <t>85 years
and over</t>
  </si>
  <si>
    <t>Cells in this table containing data have been randomly adjusted to avoid the release of confidential data. Discrepancies may occur between sums of the component items and totals.</t>
  </si>
  <si>
    <t>© Commonwealth of Australia 2018</t>
  </si>
  <si>
    <t>https://www.abs.gov.au/statistics/health/health-conditions-and-risks/national-health-survey-first-results/latest-release#data-download</t>
  </si>
  <si>
    <t>Proportion</t>
  </si>
  <si>
    <t>Cancer (malignant neoplasms)</t>
  </si>
  <si>
    <t>Overweight</t>
  </si>
  <si>
    <t>4364055001DO003_20172018 National Health Survey: First Results, 2017–18 — Australia</t>
  </si>
  <si>
    <t>75 years
and over</t>
  </si>
  <si>
    <t>0–17</t>
  </si>
  <si>
    <t>18 years 
and over</t>
  </si>
  <si>
    <t>Total
 all ages</t>
  </si>
  <si>
    <t xml:space="preserve">Certain infectious and parasitic diseases </t>
  </si>
  <si>
    <t>Skin cancer</t>
  </si>
  <si>
    <t>Other and site unknown cancer</t>
  </si>
  <si>
    <t>Total cancer (malignant neoplasms)</t>
  </si>
  <si>
    <t xml:space="preserve">Benign neoplasms and neoplasms of uncertain nature </t>
  </si>
  <si>
    <t xml:space="preserve">Total neoplasms </t>
  </si>
  <si>
    <t xml:space="preserve">Other diseases of the blood and blood forming organs </t>
  </si>
  <si>
    <t xml:space="preserve">Total diseases of the blood and blood forming organs </t>
  </si>
  <si>
    <t xml:space="preserve">Disorders of thyroid gland </t>
  </si>
  <si>
    <t xml:space="preserve">Type 1 </t>
  </si>
  <si>
    <t xml:space="preserve">Type 2 </t>
  </si>
  <si>
    <t>Total diabetes mellitus(b)</t>
  </si>
  <si>
    <t xml:space="preserve">Total endocrine, nutritional and metabolic diseases </t>
  </si>
  <si>
    <t xml:space="preserve">Alcohol and drug problems </t>
  </si>
  <si>
    <t xml:space="preserve">Mood (affective) disorders </t>
  </si>
  <si>
    <t>Depression / feeling depressed</t>
  </si>
  <si>
    <t>Other mood (affective) disorders</t>
  </si>
  <si>
    <t>Total mood (affective) disorders</t>
  </si>
  <si>
    <t xml:space="preserve">Anxiety related disorders </t>
  </si>
  <si>
    <t>Anxiety disorders / feeling anxious, nervous or tense</t>
  </si>
  <si>
    <t>Panic disorders / panic attacks</t>
  </si>
  <si>
    <t>Phobic anxiety disorders</t>
  </si>
  <si>
    <t>Obsessive-compulsive disorder</t>
  </si>
  <si>
    <t>Post-traumatic stress disorder</t>
  </si>
  <si>
    <t>Total anxiety related disorders(c)</t>
  </si>
  <si>
    <t xml:space="preserve">Problems of psychological development </t>
  </si>
  <si>
    <t>Behavioural, cognitive &amp; emotional problems with usual onset in childhood / adolescence</t>
  </si>
  <si>
    <t>Other mental and behavioural conditions(d)</t>
  </si>
  <si>
    <t xml:space="preserve">Total mental and behavioural conditions </t>
  </si>
  <si>
    <t>Other diseases of the nervous system(e)</t>
  </si>
  <si>
    <t xml:space="preserve">Total diseases of the nervous system </t>
  </si>
  <si>
    <t xml:space="preserve">Glaucoma </t>
  </si>
  <si>
    <t xml:space="preserve">Astigmatism </t>
  </si>
  <si>
    <t xml:space="preserve">Macular degeneration </t>
  </si>
  <si>
    <t xml:space="preserve">Presbyopia </t>
  </si>
  <si>
    <t xml:space="preserve">Short sighted / myopia </t>
  </si>
  <si>
    <t xml:space="preserve">Long sighted / hyperopia </t>
  </si>
  <si>
    <t xml:space="preserve">Other disorders of ocular muscles binocular </t>
  </si>
  <si>
    <t xml:space="preserve">Other disorders of choroid and retina </t>
  </si>
  <si>
    <t>Blindness (complete and partial)(f)</t>
  </si>
  <si>
    <t xml:space="preserve">Other visual disturbances or loss of vision </t>
  </si>
  <si>
    <t>Colour blind</t>
  </si>
  <si>
    <t xml:space="preserve">Other diseases of the eye and adnexa </t>
  </si>
  <si>
    <t>Deafness (complete and partial)(g)</t>
  </si>
  <si>
    <t>Other diseases of the ear and mastoid(h)</t>
  </si>
  <si>
    <t xml:space="preserve">Total diseases of the ear and mastoid </t>
  </si>
  <si>
    <t>Heart, stroke and vascular diseases(i)</t>
  </si>
  <si>
    <t xml:space="preserve">Angina </t>
  </si>
  <si>
    <t>Heart attack</t>
  </si>
  <si>
    <t xml:space="preserve">Other ischaemic heart diseases </t>
  </si>
  <si>
    <t>Stroke and other cerebrovascular diseases</t>
  </si>
  <si>
    <t>Stroke(j)</t>
  </si>
  <si>
    <t>Other cerebrovascular diseases(j)</t>
  </si>
  <si>
    <t>Total stroke and other cerebrovascular diseases</t>
  </si>
  <si>
    <t>Oedema</t>
  </si>
  <si>
    <t>Heart failure</t>
  </si>
  <si>
    <t xml:space="preserve">Diseases of arteries, arterioles and capillaries </t>
  </si>
  <si>
    <t xml:space="preserve">Total heart, stroke and vascular diseases </t>
  </si>
  <si>
    <t>Hypertension(k)</t>
  </si>
  <si>
    <t xml:space="preserve">Tachycardia </t>
  </si>
  <si>
    <t xml:space="preserve">Haemorrhoids </t>
  </si>
  <si>
    <t xml:space="preserve">Varicose veins </t>
  </si>
  <si>
    <t xml:space="preserve">Low blood pressure </t>
  </si>
  <si>
    <t xml:space="preserve">Cardiac murmurs and cardiac sounds </t>
  </si>
  <si>
    <t>Other diseases of the circulatory system(l)</t>
  </si>
  <si>
    <t xml:space="preserve">Total diseases of the circulatory system </t>
  </si>
  <si>
    <t>Chronic obstructive pulmonary disease (COPD)(m)</t>
  </si>
  <si>
    <t xml:space="preserve">Asthma </t>
  </si>
  <si>
    <t xml:space="preserve">Hayfever and allergic rhinitis </t>
  </si>
  <si>
    <t xml:space="preserve">Other diseases of the respiratory system </t>
  </si>
  <si>
    <t xml:space="preserve">Symptoms and signs involving the respiratory system </t>
  </si>
  <si>
    <t xml:space="preserve">Total diseases of the respiratory system </t>
  </si>
  <si>
    <t>Stomach/duodenal/gastrointestinal ulcer(n)</t>
  </si>
  <si>
    <t xml:space="preserve">Hernia </t>
  </si>
  <si>
    <t>Gallstones</t>
  </si>
  <si>
    <t>Other diseases of the digestive system(o)</t>
  </si>
  <si>
    <t xml:space="preserve">Symptoms and signs involving the digestive system </t>
  </si>
  <si>
    <t xml:space="preserve">Total diseases of the digestive system </t>
  </si>
  <si>
    <t xml:space="preserve">Dermatitis and eczema </t>
  </si>
  <si>
    <t xml:space="preserve">Psoriasis </t>
  </si>
  <si>
    <t xml:space="preserve">Other diseases of the skin and subcutaneous tissue </t>
  </si>
  <si>
    <t xml:space="preserve">Symptoms and signs involving the skin and subcutaneous tissue </t>
  </si>
  <si>
    <t xml:space="preserve">Total diseases of the skin and subcutaneous tissue </t>
  </si>
  <si>
    <t xml:space="preserve">Rheumatoid </t>
  </si>
  <si>
    <t xml:space="preserve">Osteoarthritis </t>
  </si>
  <si>
    <t xml:space="preserve">Other and type unknown </t>
  </si>
  <si>
    <t xml:space="preserve">Total arthritis </t>
  </si>
  <si>
    <t>Other arthropathies</t>
  </si>
  <si>
    <t>Rheumatism</t>
  </si>
  <si>
    <t xml:space="preserve">Back problems (dorsopathies)(p) </t>
  </si>
  <si>
    <t>Other diseases of the musculoskeletal system and connective tissue(q)</t>
  </si>
  <si>
    <t xml:space="preserve">Symptoms and signs involving the musculoskeletal system and connective tissue </t>
  </si>
  <si>
    <t xml:space="preserve">Total diseases of the musculoskeletal system and connective tissue </t>
  </si>
  <si>
    <t xml:space="preserve">Incontinence: urine </t>
  </si>
  <si>
    <t>Other diseases of the genito-urinary system(r)</t>
  </si>
  <si>
    <t xml:space="preserve">Total diseases of the genito-urinary system </t>
  </si>
  <si>
    <t xml:space="preserve">Congenital malformations, deformations and chromosomal abnormalities </t>
  </si>
  <si>
    <t xml:space="preserve">Fluid retention (non circulatory) </t>
  </si>
  <si>
    <t>Allergy</t>
  </si>
  <si>
    <t>Drug</t>
  </si>
  <si>
    <t>Food</t>
  </si>
  <si>
    <t>Undefined</t>
  </si>
  <si>
    <t>Total allergy</t>
  </si>
  <si>
    <t xml:space="preserve">Other symptoms, signs and conditions nec </t>
  </si>
  <si>
    <t>Total symptoms, signs and conditions nec</t>
  </si>
  <si>
    <t>Total(s)</t>
  </si>
  <si>
    <t>(a) Persons who have a current medical condition which has lasted, or is expected to last, for 6 months or more, unless otherwise stated.</t>
  </si>
  <si>
    <t>(b) Includes Type 1 and Type 2 diabetes, and type unknown. Estimates also include persons who reported they had diabetes but that it was not current at the time of interview.</t>
  </si>
  <si>
    <t>(c) Includes other anxiety related conditions.</t>
  </si>
  <si>
    <t>(d) Includes organic mental disorders.</t>
  </si>
  <si>
    <t>(e) Includes other episodic and paroxysmal disorders.</t>
  </si>
  <si>
    <t>(f) Includes complete or partial blindness in one or both eyes.</t>
  </si>
  <si>
    <t>(g) Includes complete deafness, partial deafness and hearing loss not elsewhere classified. Can be in one or both ears.</t>
  </si>
  <si>
    <t>(h) Includes other diseases of the middle ear and mastoid, menieres disease, other diseases of the inner ear and other diseases of the ear.</t>
  </si>
  <si>
    <t xml:space="preserve">(i) Includes angina, heart attack, other ischaemic heart diseases, stroke, other cerebrovascular diseases, oedema, heart failure, and diseases of the arteries, arterioles and capillaries. Estimates include persons who reported they had angina, heart attack, other ischaemic heart diseases, stroke or other cerebrovascular diseases but that these conditions were not current at the time of interview. </t>
  </si>
  <si>
    <t xml:space="preserve">(l) Includes other heart disease, other diseases of the circulatory system, other diseases of the veins and lymphatic vessels, abnormalities of the heart and other signs and symptoms involving the circulatory system. </t>
  </si>
  <si>
    <t>(m) Includes bronchitis and emphysema. Asthma is reported separately.</t>
  </si>
  <si>
    <t>(n) Includes diseases of the oesophagus and other diseases of the oesophagus, stomach and duodenum.</t>
  </si>
  <si>
    <t>(o) Includes irritable bowel syndrome, other diseases of the intestines and other diseases of the digestive system.</t>
  </si>
  <si>
    <t>(p) Includes sciatica, disc disorders, back pain/problems not elsewhere classified and curvature of the spine.</t>
  </si>
  <si>
    <t>(r) Includes urinary calculus, diseases of the male genital organs and diseases of the female pelvic organs and genital tract.</t>
  </si>
  <si>
    <t>(s) Includes all persons with or without a long-term condition.</t>
  </si>
  <si>
    <t>Dementia risk</t>
  </si>
  <si>
    <t>Social Isolation</t>
  </si>
  <si>
    <t>RR</t>
  </si>
  <si>
    <t>&gt;=55</t>
  </si>
  <si>
    <t>45-65</t>
  </si>
  <si>
    <t>Not applicable</t>
  </si>
  <si>
    <t>Underweight Class 3</t>
  </si>
  <si>
    <t>Underweight Class 2</t>
  </si>
  <si>
    <t>Underweight Class 1</t>
  </si>
  <si>
    <t>Normal range</t>
  </si>
  <si>
    <t>Normal range (Adult only)</t>
  </si>
  <si>
    <t>Obese Class 1</t>
  </si>
  <si>
    <t>Obese Class 2 (Adult only)</t>
  </si>
  <si>
    <t>Obese Class 3 (Adult only)</t>
  </si>
  <si>
    <t>Smoker status</t>
  </si>
  <si>
    <t>Number of cigarettes smoked per day</t>
  </si>
  <si>
    <t xml:space="preserve">1–9 cigarettes </t>
  </si>
  <si>
    <t xml:space="preserve">10–19 cigarettes </t>
  </si>
  <si>
    <t>20 or more cigarettes</t>
  </si>
  <si>
    <t>Total current daily smoker</t>
  </si>
  <si>
    <t>Average daily cigarette consumption (current daily smokers)</t>
  </si>
  <si>
    <t>Whether attempted to quit smoking in last 12 months</t>
  </si>
  <si>
    <t xml:space="preserve">Attempted to quit smoking </t>
  </si>
  <si>
    <t xml:space="preserve">Did not attempt to quit smoking </t>
  </si>
  <si>
    <t>Total current male smokers</t>
  </si>
  <si>
    <t>Total current female smokers</t>
  </si>
  <si>
    <t>Total current smokers</t>
  </si>
  <si>
    <t>E-cigarette/vape use</t>
  </si>
  <si>
    <t>Current e-cigarette/vape smoker (containing nicotine)</t>
  </si>
  <si>
    <t>np</t>
  </si>
  <si>
    <t>Total persons who accepted the substance use questions</t>
  </si>
  <si>
    <t>Current e-cigarette/vape smoker (excluding nicotine)</t>
  </si>
  <si>
    <t>np  Not available for publication</t>
  </si>
  <si>
    <t>Year 10 or equivalent</t>
  </si>
  <si>
    <t>Never attended school</t>
  </si>
  <si>
    <t>National Aboriginal and Torres Strait Islander Health Survey, 2018-19</t>
  </si>
  <si>
    <t>Counting: Person weight PAA (3)</t>
  </si>
  <si>
    <t>Filters:</t>
  </si>
  <si>
    <t>Default Summation</t>
  </si>
  <si>
    <t>Person weight PAA (3) (#)</t>
  </si>
  <si>
    <t>Highest year of school completed</t>
  </si>
  <si>
    <t>Year 9 or equivalent</t>
  </si>
  <si>
    <t>Year 8 or below</t>
  </si>
  <si>
    <t>INFO</t>
  </si>
  <si>
    <t>Cells in this table have been randomly adjusted to avoid the release of confidential data. Discrepancies may occur between sums of the component items and totals.</t>
  </si>
  <si>
    <t>Continuous variables in this table have been randomly adjusted to avoid the release of confidential data.</t>
  </si>
  <si>
    <t>Symbol</t>
  </si>
  <si>
    <t>Description</t>
  </si>
  <si>
    <t>#</t>
  </si>
  <si>
    <t>(000's)</t>
  </si>
  <si>
    <t>*</t>
  </si>
  <si>
    <t>Estimate has a relative standard error of 25% to 50% and should be used with caution</t>
  </si>
  <si>
    <t>© Copyright Commonwealth of Australia, 2018, see abs.gov.au/copyright</t>
  </si>
  <si>
    <t>ABS data licensed under Creative Commons, see abs.gov.au/ccby</t>
  </si>
  <si>
    <t>Table Builder</t>
  </si>
  <si>
    <t>Type of condition (incl. only current and long-term)</t>
  </si>
  <si>
    <t>**</t>
  </si>
  <si>
    <t>Estimate has a relative standard error greater than 50% and is considered too unreliable for general use</t>
  </si>
  <si>
    <t>Type of condition ICD10</t>
  </si>
  <si>
    <t>Partial deafness &amp; hearing loss nec</t>
  </si>
  <si>
    <t>National Aboriginal and Torres Strait Islander Social Survey, 2014-15</t>
  </si>
  <si>
    <t>Counting: Persons</t>
  </si>
  <si>
    <t>Persons (#)</t>
  </si>
  <si>
    <t>More than 85</t>
  </si>
  <si>
    <t>Frequency of contact with family or friends outside household</t>
  </si>
  <si>
    <t>Every day</t>
  </si>
  <si>
    <t>At least once a week</t>
  </si>
  <si>
    <t>At least once a month</t>
  </si>
  <si>
    <t>At least once in last 3 months</t>
  </si>
  <si>
    <t>No family and no friends</t>
  </si>
  <si>
    <t>No contact in last 3 months</t>
  </si>
  <si>
    <t>Remote</t>
  </si>
  <si>
    <t>44 or less</t>
  </si>
  <si>
    <t>More than 44 to 65</t>
  </si>
  <si>
    <t>More than 65</t>
  </si>
  <si>
    <t>(95%CI)</t>
  </si>
  <si>
    <t>(1.26–2.01)</t>
  </si>
  <si>
    <t>(1.16-1.67)</t>
  </si>
  <si>
    <t>(1.15-2.20)</t>
  </si>
  <si>
    <t>(1.33-1.79)</t>
  </si>
  <si>
    <t>(1.16-2.24)</t>
  </si>
  <si>
    <t>(1.38–2.73)</t>
  </si>
  <si>
    <t>(1.32-1.85)</t>
  </si>
  <si>
    <t>(1.06-1.31)</t>
  </si>
  <si>
    <t>%</t>
  </si>
  <si>
    <t>National Health Survey, 2017-18</t>
  </si>
  <si>
    <t>&gt;=55 NHS</t>
  </si>
  <si>
    <t>Counting: Selected persons (3)</t>
  </si>
  <si>
    <t>Selected persons (3) (#)</t>
  </si>
  <si>
    <t>54 or less</t>
  </si>
  <si>
    <t>More than 54 to 89</t>
  </si>
  <si>
    <t>More than 89</t>
  </si>
  <si>
    <t>* estimate has a relative standard error of 25% to 50% and should be used with caution</t>
  </si>
  <si>
    <t>** estimate has a relative standard error greater than 50% and is considered too unreliable for general use</t>
  </si>
  <si>
    <t>General Social Survey, 2014</t>
  </si>
  <si>
    <t>Counting: Household weight (1A)</t>
  </si>
  <si>
    <t>Household weight (1A) (#)</t>
  </si>
  <si>
    <t>Frequency of face to face contact with family or friends - ex household</t>
  </si>
  <si>
    <t>Everyday</t>
  </si>
  <si>
    <t>At least once in three months</t>
  </si>
  <si>
    <t>No recent contact</t>
  </si>
  <si>
    <t>Body mass index - measured - categories (whole years scale for all ages)</t>
  </si>
  <si>
    <t>Physical Activity Guidelines 2014 (exercise only) by 45-65</t>
  </si>
  <si>
    <t>Physical Activity Guidelines 2014 (exercise only)</t>
  </si>
  <si>
    <t>Met 2014 physical activity guidelines</t>
  </si>
  <si>
    <t>Did not meet 2014 physical activity guidelines</t>
  </si>
  <si>
    <t>Not known if met 2014 physical activity guidelines</t>
  </si>
  <si>
    <t>Smoker Status</t>
  </si>
  <si>
    <t>Current smoker daily</t>
  </si>
  <si>
    <t>Current smoker weekly (at least once a week but not daily)</t>
  </si>
  <si>
    <t>Current smoker less than weekly</t>
  </si>
  <si>
    <t>Type of condition (incl. only current and long-term) by 45-65</t>
  </si>
  <si>
    <t>Eye/sight problems</t>
  </si>
  <si>
    <t>Mental health conditions</t>
  </si>
  <si>
    <t>No conditions</t>
  </si>
  <si>
    <t>Body mass index - measured - categories (whole years scale for all ages) by 45-65 NHS</t>
  </si>
  <si>
    <t>45-65 NHS</t>
  </si>
  <si>
    <t>Physical Activity Guidelines 2014 (incl exercise and workplace)</t>
  </si>
  <si>
    <t>Table 3.1 Long-term health conditions(a), Persons  — Persons</t>
  </si>
  <si>
    <t>65 years  and over</t>
  </si>
  <si>
    <t xml:space="preserve">Total diseases of the eye and  adnexa </t>
  </si>
  <si>
    <t xml:space="preserve">(j) In 2014-15 a new category 'Transient ischaemic attack (TIA, 'mini stroke')' was introduced to the prompt card for circulatory conditions and coded to 'Other cerebrovascular diseases'. Estimates of 'Other cerebrovascular diseases' have increased while estimates of 'Stroke' have decreased. </t>
  </si>
  <si>
    <t>(k) Self-reported hypertension only, excludes measured high blood pressure results</t>
  </si>
  <si>
    <t xml:space="preserve">(q) Includes gout and other soft tissue disorders. Estimates are not comparable with 2007-08 and 2011-12 estimates due to a coding issue which resulted in over-estimation of the prevalence. </t>
  </si>
  <si>
    <t>Denom</t>
  </si>
  <si>
    <t>Num</t>
  </si>
  <si>
    <t>Smoker (daily)</t>
  </si>
  <si>
    <t>90 or more</t>
  </si>
  <si>
    <t>Numerator</t>
  </si>
  <si>
    <t>Denominator</t>
  </si>
  <si>
    <t>Type of condition ICD10 by &gt;=55 NHS</t>
  </si>
  <si>
    <t>Complete deafness</t>
  </si>
  <si>
    <t>Smoker</t>
  </si>
  <si>
    <t>Physical Inactivity</t>
  </si>
  <si>
    <t>20-44 AgeGroup (NATSIHS)</t>
  </si>
  <si>
    <t>19 or less</t>
  </si>
  <si>
    <t>More than 19 to 44</t>
  </si>
  <si>
    <t>More than 44</t>
  </si>
  <si>
    <t>Highest year of school completed by 20-44 AgeGroup (NATSIHS)</t>
  </si>
  <si>
    <t>20-44 NHS</t>
  </si>
  <si>
    <t>Highest year of school completed by 20-44 NHS</t>
  </si>
  <si>
    <t>Condition status (ICD10 cross classification required)</t>
  </si>
  <si>
    <t>LTHC</t>
  </si>
  <si>
    <t>Communality</t>
  </si>
  <si>
    <t>Weight</t>
  </si>
  <si>
    <t>≥45 years</t>
  </si>
  <si>
    <t>Table 18.1 Body Mass Index (BMI), by age and sex, Aboriginal and Torres Strait Islander persons aged 15 years and over, 2018–19, Estimate</t>
  </si>
  <si>
    <t>Table 11.1 Smoker status by age and sex, Aboriginal and Torres Strait Islander persons aged 15 years and over, 2018–19, Estimate</t>
  </si>
  <si>
    <t xml:space="preserve">Number of cigarettes smoked per day </t>
  </si>
  <si>
    <t>&gt;=45</t>
  </si>
  <si>
    <t>45+</t>
  </si>
  <si>
    <t>Type of condition ICD10 by 45-65 and Condition status (ICD10 cross classification required)</t>
  </si>
  <si>
    <t>Health risk fact - Diet 1 (n)</t>
  </si>
  <si>
    <t>Health risk fact - Waist1 (n)</t>
  </si>
  <si>
    <t>Age Group - Population Counts</t>
  </si>
  <si>
    <t>NHS - TABLE BUILDER</t>
  </si>
  <si>
    <t>Age Group 55+</t>
  </si>
  <si>
    <t>DESCRIPTION</t>
  </si>
  <si>
    <t>Frequency of contact with family or friends outside household by NATSISS_45+</t>
  </si>
  <si>
    <t>NATSISS_45+</t>
  </si>
  <si>
    <t>More than 44 to 64</t>
  </si>
  <si>
    <t>More than 64</t>
  </si>
  <si>
    <t>&gt;=55 by Type of condition ICD10</t>
  </si>
  <si>
    <t>More than 54 to 85</t>
  </si>
  <si>
    <t>WARNING</t>
  </si>
  <si>
    <t>The table has a large number of unreliable estimates and should be used with caution.</t>
  </si>
  <si>
    <t>Pollution</t>
  </si>
  <si>
    <t>.                         *---------------------------------------------------*</t>
  </si>
  <si>
    <t xml:space="preserve">.                         *---------------------------------------------------*   </t>
  </si>
  <si>
    <t xml:space="preserve">.                         </t>
  </si>
  <si>
    <t>.                                         dis ""</t>
  </si>
  <si>
    <t xml:space="preserve">  4.                                         dis "$`x'"</t>
  </si>
  <si>
    <t>|</t>
  </si>
  <si>
    <t>---------</t>
  </si>
  <si>
    <t>R1_Obesity</t>
  </si>
  <si>
    <t>R2_PhysInac</t>
  </si>
  <si>
    <t>R3_Smoker</t>
  </si>
  <si>
    <t>R5_Diabetes</t>
  </si>
  <si>
    <t>R6_Hyperte~n</t>
  </si>
  <si>
    <t>R7_Depress~n</t>
  </si>
  <si>
    <t>R8_Hearing~D</t>
  </si>
  <si>
    <t>R9_Alcohol</t>
  </si>
  <si>
    <t>R12_Pollut~n</t>
  </si>
  <si>
    <t>-------------</t>
  </si>
  <si>
    <t>-</t>
  </si>
  <si>
    <t>-------------------</t>
  </si>
  <si>
    <t>---------------</t>
  </si>
  <si>
    <t>Eigenvalue</t>
  </si>
  <si>
    <t>Difference</t>
  </si>
  <si>
    <t>Cumulative</t>
  </si>
  <si>
    <t>+</t>
  </si>
  <si>
    <t>.</t>
  </si>
  <si>
    <t>----------</t>
  </si>
  <si>
    <t>-----------</t>
  </si>
  <si>
    <t>--------------</t>
  </si>
  <si>
    <t>Variable</t>
  </si>
  <si>
    <t>R4_LowEduc~8</t>
  </si>
  <si>
    <t>------------------</t>
  </si>
  <si>
    <t>Obesity</t>
  </si>
  <si>
    <t>PhysInac</t>
  </si>
  <si>
    <t>Diabetes</t>
  </si>
  <si>
    <t>Alcohol</t>
  </si>
  <si>
    <t>Air Pollution</t>
  </si>
  <si>
    <t>Factor Loadings</t>
  </si>
  <si>
    <r>
      <t>Σ (Factor Loadings)^</t>
    </r>
    <r>
      <rPr>
        <b/>
        <vertAlign val="superscript"/>
        <sz val="11"/>
        <color theme="1"/>
        <rFont val="Calibri"/>
        <family val="2"/>
        <scheme val="minor"/>
      </rPr>
      <t>2</t>
    </r>
  </si>
  <si>
    <t>Weighting</t>
  </si>
  <si>
    <t>1-Communality</t>
  </si>
  <si>
    <t>TBI</t>
  </si>
  <si>
    <t>Derived (Mean of all risk factors)</t>
  </si>
  <si>
    <t>LowEducation (Grade 8)</t>
  </si>
  <si>
    <t>Hearing (test)</t>
  </si>
  <si>
    <t xml:space="preserve">.                                 </t>
  </si>
  <si>
    <t>Model M2: Older Adults (45+)</t>
  </si>
  <si>
    <t>Observations (n)</t>
  </si>
  <si>
    <t>Low Education</t>
  </si>
  <si>
    <t>Traumatic Brain Injury</t>
  </si>
  <si>
    <t>PAF</t>
  </si>
  <si>
    <t>Education</t>
  </si>
  <si>
    <t>Low Education (&lt;= Grade 7)</t>
  </si>
  <si>
    <t>PAF% Combined
(i.e. 1-PAF)</t>
  </si>
  <si>
    <t>Communal 1 
(i.e. 1-PAR*Weight)</t>
  </si>
  <si>
    <t>Decimal</t>
  </si>
  <si>
    <t>(1.34–1.92)</t>
  </si>
  <si>
    <t>(1.55-2.33)</t>
  </si>
  <si>
    <t>Excessive alcohol</t>
  </si>
  <si>
    <t>Social isolation</t>
  </si>
  <si>
    <t>1. Relative Risk (RR) based on estimates from The Lancet Commission on Dementia Prevention, 2017 and 2020.</t>
  </si>
  <si>
    <t>Total unadjusted PAF</t>
  </si>
  <si>
    <t>(%)</t>
  </si>
  <si>
    <t xml:space="preserve">                                                 Number of comp.  =          4</t>
  </si>
  <si>
    <t>Component</t>
  </si>
  <si>
    <t>Comp1</t>
  </si>
  <si>
    <t>Comp2</t>
  </si>
  <si>
    <t>Comp3</t>
  </si>
  <si>
    <t>Comp4</t>
  </si>
  <si>
    <t>Comp5</t>
  </si>
  <si>
    <t>Comp6</t>
  </si>
  <si>
    <t>Comp7</t>
  </si>
  <si>
    <t>Comp8</t>
  </si>
  <si>
    <t>Comp9</t>
  </si>
  <si>
    <t>Unexplained</t>
  </si>
  <si>
    <t>PAF (%)</t>
  </si>
  <si>
    <t>aPAF (%)</t>
  </si>
  <si>
    <t>First Nations Australians</t>
  </si>
  <si>
    <t>Com. (%)</t>
  </si>
  <si>
    <t>COPY AND PASTED DATA</t>
  </si>
  <si>
    <t>STATA OUTPUT</t>
  </si>
  <si>
    <t xml:space="preserve">                                                 Trace            =         10</t>
  </si>
  <si>
    <t>Comp10</t>
  </si>
  <si>
    <t>Model 2</t>
  </si>
  <si>
    <t>Model 4</t>
  </si>
  <si>
    <t xml:space="preserve">.                                         count //2,831   </t>
  </si>
  <si>
    <t xml:space="preserve">.                                         </t>
  </si>
  <si>
    <t xml:space="preserve">  3.                                         dis "Model `x': Older Adults (45+)"</t>
  </si>
  <si>
    <t xml:space="preserve">  5.                                         qui tetrachoric $`x'</t>
  </si>
  <si>
    <t>Eigenvalues</t>
  </si>
  <si>
    <t>Model</t>
  </si>
  <si>
    <t>45-64</t>
  </si>
  <si>
    <t>Estimated resident Aboriginal and Torres Strait Islander population, Remoteness Areas, 30 June 2016</t>
  </si>
  <si>
    <t/>
  </si>
  <si>
    <t>Remoteness Areas</t>
  </si>
  <si>
    <t>Major Cities</t>
  </si>
  <si>
    <t>Inner Regional</t>
  </si>
  <si>
    <t>Outer Regional</t>
  </si>
  <si>
    <t>Very Remote</t>
  </si>
  <si>
    <t>Source: Australian Bureau of Statistics, Estimates of Aboriginal and Torres Strait Islander Australians June 2016</t>
  </si>
  <si>
    <t>Air pollution</t>
  </si>
  <si>
    <t>(1.1–1.1)</t>
  </si>
  <si>
    <r>
      <t>Low Education (</t>
    </r>
    <r>
      <rPr>
        <sz val="11"/>
        <color theme="1"/>
        <rFont val="Calibri"/>
        <family val="2"/>
      </rPr>
      <t>≤</t>
    </r>
    <r>
      <rPr>
        <sz val="11"/>
        <color theme="1"/>
        <rFont val="Times New Roman"/>
        <family val="1"/>
      </rPr>
      <t>Grade 8)</t>
    </r>
  </si>
  <si>
    <t>BACKING DATA - FIRST NATIONS</t>
  </si>
  <si>
    <t xml:space="preserve">.                                         count //9,776   </t>
  </si>
  <si>
    <t xml:space="preserve">.                                 foreach x in /*M1*/ M2 /*M3 M4*/ {              </t>
  </si>
  <si>
    <t xml:space="preserve">  6.                                                 dis "n="`r(N)'  </t>
  </si>
  <si>
    <t xml:space="preserve">  7.                                                 matrix define C=r(Rho)</t>
  </si>
  <si>
    <t>n=9776</t>
  </si>
  <si>
    <t>Principal components/correlation                 Number of obs    =      9,776</t>
  </si>
  <si>
    <t xml:space="preserve">.                                                 </t>
  </si>
  <si>
    <t>.                                 capture log close</t>
  </si>
  <si>
    <t>Hearing ICD</t>
  </si>
  <si>
    <t>2. Social isolation communality is the average communality of other risk factors.</t>
  </si>
  <si>
    <t>.                                         keep if age99&gt;=45 //(562 observations deleted)</t>
  </si>
  <si>
    <t>n=1779</t>
  </si>
  <si>
    <t>Principal components/correlation                 Number of obs    =      1,779</t>
  </si>
  <si>
    <t xml:space="preserve">    Rotation: (unrotated = principal)            Rho              =     0.5740</t>
  </si>
  <si>
    <t>Hearing Impairment (ICD)</t>
  </si>
  <si>
    <t>NATSIHS</t>
  </si>
  <si>
    <t>NHS</t>
  </si>
  <si>
    <t>//E</t>
  </si>
  <si>
    <t>*===========================================================================*</t>
  </si>
  <si>
    <t>*                       EUROPEAN AND ASIAN ANCESTRY PREVALENCE - OUTPUT REQUEST</t>
  </si>
  <si>
    <t>*=======================================*</t>
  </si>
  <si>
    <t>*               EUROPEAN ANCESTRY PREVALENCE    *</t>
  </si>
  <si>
    <t>qui log off</t>
  </si>
  <si>
    <t>*tab R1_Obesity if age99&gt;=45,m</t>
  </si>
  <si>
    <t>*tab R2_PhysInac if age99&gt;=45,m</t>
  </si>
  <si>
    <t>*tab R3_Smoker if age99&gt;=45,m</t>
  </si>
  <si>
    <t>*tab R4_LowEduc_G8 if age99&gt;=45,m</t>
  </si>
  <si>
    <t>*tab R5_Diabetes if age99&gt;=45,m</t>
  </si>
  <si>
    <t>*tab R6_Hypertension if age99&gt;=45,m</t>
  </si>
  <si>
    <t>*tab R7_Depression if age99&gt;=45,m</t>
  </si>
  <si>
    <t>*tab R8_Hearing_ICD if age99&gt;=55,m</t>
  </si>
  <si>
    <t>*tab R9_Alcohol if age99&gt;=45,m</t>
  </si>
  <si>
    <t>*tab R12_Pollution if age99&gt;=45,m</t>
  </si>
  <si>
    <t>*               ASIAN ANCESTRY PREVALENCE               *</t>
  </si>
  <si>
    <t>//A</t>
  </si>
  <si>
    <t>*tab R9_Alcohol /*if age99&gt;=45*/</t>
  </si>
  <si>
    <t>capture log close</t>
  </si>
  <si>
    <t>DATALAB OUTPUT REQUEST</t>
  </si>
  <si>
    <t>European Ancestry</t>
  </si>
  <si>
    <t>Asian Ancestry</t>
  </si>
  <si>
    <t>BACKING DATA - EUROPEAN ANCESTRY</t>
  </si>
  <si>
    <t>BACKING DATA - ASIAN ANCESTRY</t>
  </si>
  <si>
    <t>BACKING DATA - AUSTRALIA</t>
  </si>
  <si>
    <t>Frequency of face to face contact with family or friends - ex household by 45+</t>
  </si>
  <si>
    <t xml:space="preserve"> South-East Asia</t>
  </si>
  <si>
    <t>Country of birth- Detailed by Frequency of face to face contact with family or friends - ex household by 45+</t>
  </si>
  <si>
    <t xml:space="preserve"> North-West Europe</t>
  </si>
  <si>
    <t>Physical Activity Guidelines 2014 (incl exercise and workplace) by &gt;=45</t>
  </si>
  <si>
    <t>Default summation</t>
  </si>
  <si>
    <t>Less than 45</t>
  </si>
  <si>
    <t>45 to less than 90</t>
  </si>
  <si>
    <t>Data source: National Health Survey, 2017-18, TableBuilder</t>
  </si>
  <si>
    <t>© Copyright Commonwealth of Australia, 2021, see abs.gov.au/copyright</t>
  </si>
  <si>
    <t>Smoker Status by &gt;=45</t>
  </si>
  <si>
    <t>Prev. (%)</t>
  </si>
  <si>
    <t>Risk</t>
  </si>
  <si>
    <t>Prev</t>
  </si>
  <si>
    <t>Comm</t>
  </si>
  <si>
    <t>PAFn_pub</t>
  </si>
  <si>
    <t>wPAFn_pub</t>
  </si>
  <si>
    <t>AUSTRALIA - LINKED TO PUBLICATION TABLE</t>
  </si>
  <si>
    <t>Hearing</t>
  </si>
  <si>
    <t>Smoking</t>
  </si>
  <si>
    <t>Physical</t>
  </si>
  <si>
    <t>Social</t>
  </si>
  <si>
    <t>wPAF_pub</t>
  </si>
  <si>
    <t>AUSTRALIA - READY FOR EXPORT TO STATA</t>
  </si>
  <si>
    <t>Table 1 - PAF for 12 dementia risk factors</t>
  </si>
  <si>
    <t>BACKING CALCULATIONS</t>
  </si>
  <si>
    <t>PUBLICATION</t>
  </si>
  <si>
    <t>VALIDATIONS</t>
  </si>
  <si>
    <t>LANCET TABLE RR</t>
  </si>
  <si>
    <t>TABLE &amp; TEXT RR</t>
  </si>
  <si>
    <t>Prevalence</t>
  </si>
  <si>
    <t xml:space="preserve">Communality </t>
  </si>
  <si>
    <t>Unweight PAF</t>
  </si>
  <si>
    <t>Weighted PAF</t>
  </si>
  <si>
    <t>Table</t>
  </si>
  <si>
    <t>Table+Text</t>
  </si>
  <si>
    <t>Unweight</t>
  </si>
  <si>
    <t>Weighted</t>
  </si>
  <si>
    <t>TableRR</t>
  </si>
  <si>
    <t>TableTextRR</t>
  </si>
  <si>
    <t>Stata</t>
  </si>
  <si>
    <t>Hearing impairment</t>
  </si>
  <si>
    <t>Total unadjusted PAF (Lancet)</t>
  </si>
  <si>
    <t>Lancet 2020 Publication</t>
  </si>
  <si>
    <t>Stata validations</t>
  </si>
  <si>
    <t>Table 2 - Population attributable fraction (PAF%) calculations for the whole New Zealand population</t>
  </si>
  <si>
    <t>BACKING DATA - COMMAUNLITY EIGENVALUE 1.00</t>
  </si>
  <si>
    <t>TABLE RR</t>
  </si>
  <si>
    <t>TABLE TEXT RR</t>
  </si>
  <si>
    <t>Total unadjusted PAF (NZ)</t>
  </si>
  <si>
    <t>NZ 2021 Publication</t>
  </si>
  <si>
    <t>2019 Publication</t>
  </si>
  <si>
    <t>Table 1 - PAF for dementia risk factors in China (n=2162)</t>
  </si>
  <si>
    <t>Total unadjusted PAF (China)</t>
  </si>
  <si>
    <t>https://reader.elsevier.com/reader/sd/pii/S2214109X19300749?token=22C1082DA251B50B6B568D5C84D0B5CAC55643EF1DCE94CC925A75EC361D8539AF84CA3503208995865F7ED17B96330C&amp;originRegion=us-east-1&amp;originCreation=20220721021853</t>
  </si>
  <si>
    <t>https://www.thelancet.com/cms/10.1016/S0140-6736(20)30367-6/attachment/cee43a30-904b-4a45-a4e5-afe48804398d/mmc1.pdf</t>
  </si>
  <si>
    <t>2022 Publication</t>
  </si>
  <si>
    <t>Ethnic Minoritya</t>
  </si>
  <si>
    <t>Deprived (IMD</t>
  </si>
  <si>
    <t>Depressionb</t>
  </si>
  <si>
    <t>Head injuryb</t>
  </si>
  <si>
    <t>Type II diabetesb</t>
  </si>
  <si>
    <t>Underweightb</t>
  </si>
  <si>
    <t>Hearing loss</t>
  </si>
  <si>
    <t>Hypertensionb</t>
  </si>
  <si>
    <t>Ex Smokingb</t>
  </si>
  <si>
    <t>Total unadjusted PAF (Lond)</t>
  </si>
  <si>
    <t>qui tetrachoric $`x'</t>
  </si>
  <si>
    <t xml:space="preserve">dis "n="`r(N)'  </t>
  </si>
  <si>
    <t>matrix define C=r(Rho)</t>
  </si>
  <si>
    <t>Principal Components Analysis</t>
  </si>
  <si>
    <t>Stata coding</t>
  </si>
  <si>
    <t>pcamat C, n(`r(N)') forcepsd mineigen(1)</t>
  </si>
  <si>
    <t>Details</t>
  </si>
  <si>
    <t>Australian Bureau of Statistics, DataLab (2022)</t>
  </si>
  <si>
    <t>Σ (Factor Loadings)^2</t>
  </si>
  <si>
    <t xml:space="preserve">National Health Survey, 2017-18 (NHS) </t>
  </si>
  <si>
    <t>National Aboriginal and Torres Strait Islander Health Survey, 2018-19 (NATSIHS</t>
  </si>
  <si>
    <t>FIRST NATIONS - LINKED TO PUBLICATION TABLE</t>
  </si>
  <si>
    <t>FIRST NATIONS - READY FOR EXPORT TO STATA</t>
  </si>
  <si>
    <t>DataLab</t>
  </si>
  <si>
    <t>≥55 years</t>
  </si>
  <si>
    <t>Age Group</t>
  </si>
  <si>
    <t>Population (000's)</t>
  </si>
  <si>
    <t>Source tab:</t>
  </si>
  <si>
    <t>Diabetes Mellitus (45+)</t>
  </si>
  <si>
    <t>Proportion (%)</t>
  </si>
  <si>
    <t>Depression (45+)</t>
  </si>
  <si>
    <t>Validation of depresssion (all age groups)</t>
  </si>
  <si>
    <t>This sheet:</t>
  </si>
  <si>
    <t>Conclusion:</t>
  </si>
  <si>
    <t>Very similar.</t>
  </si>
  <si>
    <t>Hypertension (45+)</t>
  </si>
  <si>
    <r>
      <t>Denominator (</t>
    </r>
    <r>
      <rPr>
        <sz val="10"/>
        <rFont val="Calibri"/>
        <family val="2"/>
      </rPr>
      <t>≥55)</t>
    </r>
  </si>
  <si>
    <t>Hearing Impairment (55+)</t>
  </si>
  <si>
    <t>Obesity (45+)</t>
  </si>
  <si>
    <t>Physical Inactivity (45+)</t>
  </si>
  <si>
    <t>(Did and did not meet guidelines)</t>
  </si>
  <si>
    <t>Daily smoker (45+)</t>
  </si>
  <si>
    <t>Social Isolation (45+)</t>
  </si>
  <si>
    <r>
      <t>Population (</t>
    </r>
    <r>
      <rPr>
        <b/>
        <sz val="10"/>
        <rFont val="Calibri"/>
        <family val="2"/>
      </rPr>
      <t>≥</t>
    </r>
    <r>
      <rPr>
        <b/>
        <sz val="10"/>
        <rFont val="Arial"/>
        <family val="2"/>
      </rPr>
      <t>55)</t>
    </r>
  </si>
  <si>
    <t>Table 1 - PAF for dementia risk factors</t>
  </si>
  <si>
    <t>Daily Smoking (45+)</t>
  </si>
  <si>
    <r>
      <t xml:space="preserve">(Population </t>
    </r>
    <r>
      <rPr>
        <sz val="11"/>
        <color theme="1"/>
        <rFont val="Calibri"/>
        <family val="2"/>
      </rPr>
      <t>≥45 years)</t>
    </r>
  </si>
  <si>
    <r>
      <t xml:space="preserve">(Population </t>
    </r>
    <r>
      <rPr>
        <sz val="11"/>
        <color theme="1"/>
        <rFont val="Calibri"/>
        <family val="2"/>
      </rPr>
      <t>≥55 years)</t>
    </r>
  </si>
  <si>
    <t>Total (minus Unknown/Not applicable)</t>
  </si>
  <si>
    <t>Hearing Impairment (≥55 years)</t>
  </si>
  <si>
    <t>Physical Inactivity (≥45 years)</t>
  </si>
  <si>
    <t>Diabetes (≥45 years)</t>
  </si>
  <si>
    <t>Hypertension (≥45 years)</t>
  </si>
  <si>
    <t>Social Isolation (≥45 years)</t>
  </si>
  <si>
    <t>(Less than 1 p/m)</t>
  </si>
  <si>
    <t>Formula for individual Population Attributable Fraction (PAF)</t>
  </si>
  <si>
    <t>PAF = Pe (RRe-1) / [1 + Pe (RRe-1)]</t>
  </si>
  <si>
    <t>Pe = prevalence of the exposure</t>
  </si>
  <si>
    <t>RRe = relative risk of disease due to that exposure</t>
  </si>
  <si>
    <t>Each individual risk factor’s PAF was weighted according to its communality using the formula:</t>
  </si>
  <si>
    <t>Weight (w) = 1-communality</t>
  </si>
  <si>
    <t>Weighting was included in the calculation of overall PAF using the formula:</t>
  </si>
  <si>
    <t>PAF = 1-[(1-w*PAF1)(1-w*PAF2)(1-w*PAF3)...]</t>
  </si>
  <si>
    <t>To get individual weighted PAF from the overall PAF, we used the formula below:</t>
  </si>
  <si>
    <t>2) Total Weighted PAFs</t>
  </si>
  <si>
    <t>Step 1) Caclulate Individual PAFs</t>
  </si>
  <si>
    <t>Example screenshot - All Australia - Obesity</t>
  </si>
  <si>
    <t>Example screenshot - All Australia - Obesity (i.e., PAF1 in the formula above)</t>
  </si>
  <si>
    <t>Example screenshot - All Australia - Including weighting in over PAF (i.e., PAF1, PAF2, PAF3 etc in the formula above)</t>
  </si>
  <si>
    <t>3) Individual Weighted PAF</t>
  </si>
  <si>
    <t xml:space="preserve">Individual weighted PAF = Individual PAF/Σ(Individual PAF)* Overall PAF. </t>
  </si>
  <si>
    <t>Example screenshot - All Australia - Σ(Individual PAF)</t>
  </si>
  <si>
    <t>Example screenshot - All Australia - [Individual weighted PAF = Individual PAF/Σ(Individual PAF)* Overall PAF]</t>
  </si>
  <si>
    <t>[In this formula, the 'Overall PAF' is the 'weighted Overall PAF, which was obtained in Step 2]</t>
  </si>
  <si>
    <t>MANUSCRIPT TABLE</t>
  </si>
  <si>
    <t>The supplementary file of the 2020 Lancet report details the formulas and methods for these calculations.</t>
  </si>
  <si>
    <t>TAB</t>
  </si>
  <si>
    <t>INDEX</t>
  </si>
  <si>
    <t>NATSIHS - Communality (DataLab)</t>
  </si>
  <si>
    <t>ST2_NHS_Communality</t>
  </si>
  <si>
    <t>NHS - Communality (DataLab)</t>
  </si>
  <si>
    <t>NATSIHS - WEBSITE DOWNLOADS</t>
  </si>
  <si>
    <t>NATSIHS - TABLE BUILDER</t>
  </si>
  <si>
    <t>TBL_Build_NATSIHS_HigScl+45+</t>
  </si>
  <si>
    <t>TBL_Build_NATSIHS_Depress_45+</t>
  </si>
  <si>
    <t>TBL_Build_NATSIHS_HearingCon55+</t>
  </si>
  <si>
    <t>TBL_Build_NATSIHS_Physical_45+</t>
  </si>
  <si>
    <t>TBL_Build_NATSIHS_Diabetes_45+</t>
  </si>
  <si>
    <t>TBL_Build_NATSIHS_Hyp_45+</t>
  </si>
  <si>
    <t>TBL_Build_NATSISS_Contact_45+</t>
  </si>
  <si>
    <t>NHS - WEBSITE DOWNLOAD</t>
  </si>
  <si>
    <t>TBL_Build_NHS_Hearing_55+</t>
  </si>
  <si>
    <t>TBL_Build_NHS_HigScl_45+</t>
  </si>
  <si>
    <t>TBL_Build_NHS_Obese_45+</t>
  </si>
  <si>
    <t>TBL_Build_NHS_Physical_45+</t>
  </si>
  <si>
    <t>TBL_Build_NHS_Smoker_45+</t>
  </si>
  <si>
    <t>TBL_Build_GSS_Social_45+</t>
  </si>
  <si>
    <t>GSS - ANCESTRY</t>
  </si>
  <si>
    <t>TBL_Build_GSS_Social+45 (Asian)</t>
  </si>
  <si>
    <t>TBL_Build_GSS_Social+45 (Euro)</t>
  </si>
  <si>
    <t>ABS DATALAB</t>
  </si>
  <si>
    <t>Alcohol - NHS and NATSIHS</t>
  </si>
  <si>
    <t>FIRST NATION &amp; NON FIRST NATION</t>
  </si>
  <si>
    <t>Remotess</t>
  </si>
  <si>
    <t>STATA EXPORT</t>
  </si>
  <si>
    <t>This tab describes all tabs in the Excel workbook.</t>
  </si>
  <si>
    <t>ST1_NATSIHS_Communality</t>
  </si>
  <si>
    <t>EuroAsian - DataLab</t>
  </si>
  <si>
    <t>Supplementary Table 1 (ST1), which shows how communality for the NATSIHS was calculated from analyses in Stata.</t>
  </si>
  <si>
    <t>Supplementary Table 1 (ST1), which shows how communality for the NHS was calculated from analyses in Stata.</t>
  </si>
  <si>
    <r>
      <t>Table 18.1 from the NATSIHS website, which provides an estimate for obesity and population denominator data for two age groups (</t>
    </r>
    <r>
      <rPr>
        <sz val="11"/>
        <color theme="1"/>
        <rFont val="Calibri"/>
        <family val="2"/>
      </rPr>
      <t>≥45 and ≥55 years).</t>
    </r>
  </si>
  <si>
    <t>Table 11.1 from the NATSIHS website, which provides an estimate for daily smoking.</t>
  </si>
  <si>
    <t>https://www.abs.gov.au/statistics/microdata-tablebuilder/tablebuilder</t>
  </si>
  <si>
    <t>ABS TableBuilder extract - Highest year of school completed.</t>
  </si>
  <si>
    <t>ABS TableBuilder extract - Depression from Type of condition ICD10.</t>
  </si>
  <si>
    <t>ABS TableBuilder extract - Hearing impairment from Type of condition ICD10 (≥55 years).</t>
  </si>
  <si>
    <t>ABS TableBuilder extract - Physical inactivity from the AIHW Physical Activity Guidelines 2014.</t>
  </si>
  <si>
    <t>ABS TableBuilder extract - Diabetes from Type of condition (incl. only current and long-term).</t>
  </si>
  <si>
    <t>ABS TableBuilder extract - Hypertension from Type of condition (incl. only current and long-term).</t>
  </si>
  <si>
    <t>Table 3.1 Long-term health cond</t>
  </si>
  <si>
    <t>Table 3.1 from the NHS on long-term health conditions, which provides estimates for diabetes, depression and hypertension.</t>
  </si>
  <si>
    <t>Population denominator data for Australians aged ≥55 years.</t>
  </si>
  <si>
    <t>ABS TableBuilder extract - Obesity from Body mass index - measured - categories (whole years scale for all ages) .</t>
  </si>
  <si>
    <t>Underlying Stata log files used for ST1.</t>
  </si>
  <si>
    <t>Underlying Stata log files used for ST2.</t>
  </si>
  <si>
    <t>Population denominator data for two age groups (≥45 and ≥55 years). These data are linked back to a previous tab.</t>
  </si>
  <si>
    <t>ABS TableBuilder extract - Smoker Status.</t>
  </si>
  <si>
    <t>First Nations</t>
  </si>
  <si>
    <t>Australia</t>
  </si>
  <si>
    <t>DataLab extract - Excessive alcohol consumption for First Nations Australians and all Australians.</t>
  </si>
  <si>
    <t>DataLab extract - Prevalence of 10 dementia risk factors for Australians of Asian and European ancestry.</t>
  </si>
  <si>
    <t>https://www.abs.gov.au/statistics/people/aboriginal-and-torres-strait-islander-peoples/estimates-aboriginal-and-torres-strait-islander-australians/latest-release#:~:text=The%20final%20estimated%20resident%20Aboriginal,of%20the%20total%20Australian%20population.</t>
  </si>
  <si>
    <t>ABS website - Estimated resident Aboriginal and Torres Strait Islander population by remoteness areas (30 June 2016), which provides proxy estimates of exposure to air pollution, by First Nations status.</t>
  </si>
  <si>
    <t>Unformatted data from Manuscript Table 2 for all Australians, which is arranged for exporting to Stata for validation of PAF% calculations.</t>
  </si>
  <si>
    <t>Unformatted data from Manuscript Table 2 for First Nations Australians, which is arranged for exporting to Stata for validation of PAF% calculations.</t>
  </si>
  <si>
    <r>
      <t>Relative Risk</t>
    </r>
    <r>
      <rPr>
        <b/>
        <u/>
        <vertAlign val="superscript"/>
        <sz val="11"/>
        <color theme="1"/>
        <rFont val="Times New Roman"/>
        <family val="1"/>
      </rPr>
      <t>1</t>
    </r>
  </si>
  <si>
    <t>Table 2 of the manuscript, with the formulas used to calculate population attributable fractions (PAF%). The tab includes a step by step explanation of how PAFs% for this study were calculated, using all Australians as the example. Where applicable, cells are linked back to underlying data in this workbook.</t>
  </si>
  <si>
    <t>ABS TableBuilder extract - Social isolation from frequency of contact with family or friends outside the household (NATSISS).</t>
  </si>
  <si>
    <t>ABS TableBuilder extract - Social isolation from frequency of contact with family or friends outside the household (GSS 2014).</t>
  </si>
  <si>
    <t>ABS TableBuilder extract - Social isolation from frequency of contact with family or friends outside the household (GSS 2014), for Australians born in South-East Asia, North-East Asia or Southern and Central Asia.</t>
  </si>
  <si>
    <t>ABS TableBuilder extract - Social isolation from frequency of contact with family or friends outside the household (GSS 2014), for Australians born in North-West Europe or Southern and Eastern Europe.</t>
  </si>
  <si>
    <t>Age Groups (5 years)</t>
  </si>
  <si>
    <t>NHS 5 Year Age Groups</t>
  </si>
  <si>
    <t>Age groups (5 years)</t>
  </si>
  <si>
    <t>Less than 0</t>
  </si>
  <si>
    <t>0 to less than 5</t>
  </si>
  <si>
    <t>5 to less than 10</t>
  </si>
  <si>
    <t>10 to less than 15</t>
  </si>
  <si>
    <t>15 to less than 20</t>
  </si>
  <si>
    <t>20 to less than 25</t>
  </si>
  <si>
    <t>25 to less than 30</t>
  </si>
  <si>
    <t>30 to less than 35</t>
  </si>
  <si>
    <t>35 to less than 40</t>
  </si>
  <si>
    <t>40 to less than 45</t>
  </si>
  <si>
    <t>45 to less than 50</t>
  </si>
  <si>
    <t>50 to less than 55</t>
  </si>
  <si>
    <t>55 to less than 60</t>
  </si>
  <si>
    <t>60 to less than 65</t>
  </si>
  <si>
    <t>65 to less than 70</t>
  </si>
  <si>
    <t>70 to less than 75</t>
  </si>
  <si>
    <t>75 to less than 80</t>
  </si>
  <si>
    <t>80 to less than 85</t>
  </si>
  <si>
    <t>85 to less than 90</t>
  </si>
  <si>
    <t>Residents 45+ years</t>
  </si>
  <si>
    <t>Count</t>
  </si>
  <si>
    <t>Proportion of Total (n=24,105.3)</t>
  </si>
  <si>
    <t>Proportion of 45+ (n=9,577.3)</t>
  </si>
  <si>
    <t>By age group (45+ only)</t>
  </si>
  <si>
    <t>85 or more</t>
  </si>
  <si>
    <t>Data source: National Aboriginal and Torres Strait Islander Health Survey, 2018-19, TableBuilder</t>
  </si>
  <si>
    <t>Proportion of Total (n=814.0)</t>
  </si>
  <si>
    <t>NATSIHS 5 Year Age Groups</t>
  </si>
  <si>
    <t>Proportion of 45+ (n=179.0)</t>
  </si>
  <si>
    <t>Population denominator data in five year age groups.</t>
  </si>
  <si>
    <t>Midlife (45-65 years)</t>
  </si>
  <si>
    <t>Later life (&gt;65 years)</t>
  </si>
  <si>
    <t>Body mass index - measured - categories (whole years scale for all ages) by 45-65</t>
  </si>
  <si>
    <t>Smoker Status by 45-65</t>
  </si>
  <si>
    <t>&gt;45 years</t>
  </si>
  <si>
    <t>65+</t>
  </si>
  <si>
    <t>64 or less</t>
  </si>
  <si>
    <t>More than 64 to 84</t>
  </si>
  <si>
    <t>More than 84</t>
  </si>
  <si>
    <t>Type of condition ICD10 by Condition status (ICD10 cross classification required) and 65+</t>
  </si>
  <si>
    <t>65+ AgeGroup (NATSIHS)</t>
  </si>
  <si>
    <t>Dom (+65)</t>
  </si>
  <si>
    <t>Frequency of contact with family or friends outside household by 65+ SS</t>
  </si>
  <si>
    <t>65+ SS</t>
  </si>
  <si>
    <t>65 or less</t>
  </si>
  <si>
    <t>More than 65 to 85</t>
  </si>
  <si>
    <t>https://www.abs.gov.au/statistics/people/aboriginal-and-torres-strait-islander-peoples/census-population-and-housing-counts-aboriginal-and-torres-strait-islander-australians/2016#counts-by-remoteness-area</t>
  </si>
  <si>
    <t>Soruce: Census of Population and Housing - Counts of Aboriginal and Torres Strait Islander Australians</t>
  </si>
  <si>
    <t>TBL_Build_NATSISS_Contact65+</t>
  </si>
  <si>
    <t>TBL_Build_NATSIHS_Cond45-65</t>
  </si>
  <si>
    <t>TBL_Build_NATSIHS_Conditions+65</t>
  </si>
  <si>
    <t>TBL_Build_NATSIHS_HigScl20-44</t>
  </si>
  <si>
    <t>TBL_Build_NATSIHS_Smoker+65</t>
  </si>
  <si>
    <t>TBL_Build_NATSIHS_Physical+65</t>
  </si>
  <si>
    <t>TBL_Build_NATSIHS_Obese45-65</t>
  </si>
  <si>
    <t>NATSIHS AgeGroup +65</t>
  </si>
  <si>
    <t>Population denominator data for 65+ years.</t>
  </si>
  <si>
    <t>ABS TableBuilder extract - Highest year of school completed (20-44 years)</t>
  </si>
  <si>
    <t>ABS TableBuilder extract - Physical inactivity from the AIHW Physical Activity Guidelines 2014 (65+ years)</t>
  </si>
  <si>
    <t>ABS TableBuilder extract - Obesity (45-65 years).</t>
  </si>
  <si>
    <t>ABS TableBuilder extract - Hypertension (45-65 years)</t>
  </si>
  <si>
    <t>ABS TableBuilder extract - Diabetes (65+ years)</t>
  </si>
  <si>
    <t>TBL_Build_NATSIHS_Depress65+</t>
  </si>
  <si>
    <t>ABS TableBuilder extract - Depression (65+ years)</t>
  </si>
  <si>
    <t>ABS TableBuilder extract - Social Isolation (65+ years)</t>
  </si>
  <si>
    <t>NATSIHS - TABLE BUILDER (AGE)</t>
  </si>
  <si>
    <t>NATSIHS Table Builder (45+ years) (https://www.abs.gov.au/statistics/microdata-tablebuilder/tablebuilder)</t>
  </si>
  <si>
    <t>NATSIHS Table Builder (by age groups) (https://www.abs.gov.au/statistics/microdata-tablebuilder/tablebuilder)</t>
  </si>
  <si>
    <t>+65 NHS</t>
  </si>
  <si>
    <t>More than 65 to 90</t>
  </si>
  <si>
    <t>More than 90</t>
  </si>
  <si>
    <t>Frequency of face to face contact with family or friends - ex household by 65+ GSS</t>
  </si>
  <si>
    <t>65+ GSS</t>
  </si>
  <si>
    <t>Physical Activity Guidelines 2014 (incl exercise and workplace) by +65 NHS</t>
  </si>
  <si>
    <t>Smoker Status by +65 NHS</t>
  </si>
  <si>
    <t>Whether diabetes reported as current by +65 NHS</t>
  </si>
  <si>
    <t>Whether diabetes reported as current</t>
  </si>
  <si>
    <t>Diabetes reported as current</t>
  </si>
  <si>
    <t>Diabetes reported as not current</t>
  </si>
  <si>
    <t>Type of condition ICD10 by +65 NHS and Condition status (ICD10 cross classification required)</t>
  </si>
  <si>
    <t>Feeling depressed</t>
  </si>
  <si>
    <t>NHS - TABLE BUILDER (AGE)</t>
  </si>
  <si>
    <t>NHS Table Builder (by age groups) (https://www.abs.gov.au/statistics/microdata-tablebuilder/tablebuilder)</t>
  </si>
  <si>
    <t>NHS Age Group +65</t>
  </si>
  <si>
    <t>TBL_Build_NHS_Obese45-65</t>
  </si>
  <si>
    <t>TBL_Build_NHS_HigScl20-44</t>
  </si>
  <si>
    <t>TBL_Build_GSS_Social+65</t>
  </si>
  <si>
    <t>TBL_Build_NHS_Physical+65</t>
  </si>
  <si>
    <t>TBL_Build_NHS_Smoker+65</t>
  </si>
  <si>
    <t>TBL_Build_NHS_Diabetes65+</t>
  </si>
  <si>
    <t>TBL_Build_NHS_Depress+65</t>
  </si>
  <si>
    <t>Table 3.1 (#)_Estimate, persons</t>
  </si>
  <si>
    <t>ABS TableBuilder extract - Smoking (65+ years).</t>
  </si>
  <si>
    <t>FIRST NATIONS - REMOTES 65+</t>
  </si>
  <si>
    <t>Australian Bureau of Statistics</t>
  </si>
  <si>
    <t>2016 Census - Cultural Diversity</t>
  </si>
  <si>
    <t>INGP Indigenous Status by RA (UR) by AGE5P - Age in Five Year Groups</t>
  </si>
  <si>
    <t>Counting: Persons Place of Usual Residence</t>
  </si>
  <si>
    <t>Persons Place of Usual Residence</t>
  </si>
  <si>
    <t xml:space="preserve"> Aboriginal</t>
  </si>
  <si>
    <t>AGE5P - Age in Five Year Groups</t>
  </si>
  <si>
    <t>65-69 years</t>
  </si>
  <si>
    <t>70-74 years</t>
  </si>
  <si>
    <t>75-79 years</t>
  </si>
  <si>
    <t>80-84 years</t>
  </si>
  <si>
    <t>85-89 years</t>
  </si>
  <si>
    <t>90-94 years</t>
  </si>
  <si>
    <t>95-99 years</t>
  </si>
  <si>
    <t>100 years and over</t>
  </si>
  <si>
    <t>RA (UR)</t>
  </si>
  <si>
    <t>Major Cities of Australia (NSW)</t>
  </si>
  <si>
    <t>Major Cities of Australia (Vic.)</t>
  </si>
  <si>
    <t>Major Cities of Australia (Qld)</t>
  </si>
  <si>
    <t>Major Cities of Australia (SA)</t>
  </si>
  <si>
    <t>Major Cities of Australia (WA)</t>
  </si>
  <si>
    <t>Major Cities of Australia (ACT)</t>
  </si>
  <si>
    <t xml:space="preserve"> Torres Strait Islander</t>
  </si>
  <si>
    <t xml:space="preserve"> Both Aboriginal and Torres Strait Islander</t>
  </si>
  <si>
    <t xml:space="preserve"> Total</t>
  </si>
  <si>
    <t>Dataset: Census of Population and Housing, 2016, TableBuilder</t>
  </si>
  <si>
    <t>Cells in this table have been randomly adjusted to avoid the release of confidential data. No reliance should be placed on small cells.</t>
  </si>
  <si>
    <t>Copyright Commonwealth of Australia, 2021, see abs.gov.au/copyright</t>
  </si>
  <si>
    <t>INGP Indigenous Status by AGE5P - Age in Five Year Groups</t>
  </si>
  <si>
    <t>Counting</t>
  </si>
  <si>
    <t>TableBuilder_FN_Remote65+</t>
  </si>
  <si>
    <t>ABS TableBuilder extract - Remoteness for First Nations 65+ years</t>
  </si>
  <si>
    <t>TableBuilder_All_Remote65+</t>
  </si>
  <si>
    <t>ABS TableBuilder extract - Remoteness for All Australians 65+ years</t>
  </si>
  <si>
    <t>RA (UR) by AGE5P - Age in Five Year Groups</t>
  </si>
  <si>
    <t>Early life</t>
  </si>
  <si>
    <t>Depression check (Matching Table Builder with data here)</t>
  </si>
  <si>
    <t>Hypertension (45-64)</t>
  </si>
  <si>
    <t>Prevalence (%)</t>
  </si>
  <si>
    <t>Diabetes (65+)</t>
  </si>
  <si>
    <t>Depression (65+)</t>
  </si>
  <si>
    <t>Hearing impairment - LTHC wafer added</t>
  </si>
  <si>
    <t>Hypertension (45-65)</t>
  </si>
  <si>
    <t>Denominator (+65)</t>
  </si>
  <si>
    <t>BACKING TABLE - BY AGE GROUPS</t>
  </si>
  <si>
    <t>Hearing loss (≥55)</t>
  </si>
  <si>
    <r>
      <t>Less education (</t>
    </r>
    <r>
      <rPr>
        <sz val="11"/>
        <color theme="1"/>
        <rFont val="Calibri"/>
        <family val="2"/>
      </rPr>
      <t>≤</t>
    </r>
    <r>
      <rPr>
        <sz val="11"/>
        <color theme="1"/>
        <rFont val="Times New Roman"/>
        <family val="1"/>
      </rPr>
      <t>Grade 8)</t>
    </r>
  </si>
  <si>
    <t>(45+)</t>
  </si>
  <si>
    <t>(65+)</t>
  </si>
  <si>
    <t xml:space="preserve">Social Isolation </t>
  </si>
  <si>
    <t>Steps to PAF calculation - According to Supplementry Material from the Lancet 2020 Report</t>
  </si>
  <si>
    <t>-------------------------------------------------------------------------------------------------------------------------</t>
  </si>
  <si>
    <t xml:space="preserve">      name:  &lt;unnamed&gt;</t>
  </si>
  <si>
    <t xml:space="preserve">       log:  P:\3_Outputs\3_NATSIHS and NHS\1_DementiaPAF_Alcohol.log</t>
  </si>
  <si>
    <t xml:space="preserve">  log type:  text</t>
  </si>
  <si>
    <t xml:space="preserve">.                 </t>
  </si>
  <si>
    <t>.                 *============================================*</t>
  </si>
  <si>
    <t>.                 *       Ad-Hoc Clearance of Alcohol Consumption  *</t>
  </si>
  <si>
    <t xml:space="preserve">.                 *============================================*  </t>
  </si>
  <si>
    <t>.                         *---------------------------*</t>
  </si>
  <si>
    <t>.                         *                       NATSIHS                 *</t>
  </si>
  <si>
    <t>.                                 use "P:\2_Data\1_NATSIHS_Risks.dta",clear</t>
  </si>
  <si>
    <t>.                                 tab R9_Alcohol if age99 &gt;=45,m</t>
  </si>
  <si>
    <t>.                                 /*                 Risk 9 - |</t>
  </si>
  <si>
    <t>&gt;                                                   More than |</t>
  </si>
  <si>
    <t>&gt;                                                 213mls pure |</t>
  </si>
  <si>
    <t>&gt;                                                  alcohol in |</t>
  </si>
  <si>
    <t>&gt;                                                   past week |</t>
  </si>
  <si>
    <t>&gt;                                                          (0=No, |</t>
  </si>
  <si>
    <t>&gt;                                                          1=Yes) |      Freq.     Percent        Cum.</t>
  </si>
  <si>
    <t>&gt;                                                 ------------+-----------------------------------</t>
  </si>
  <si>
    <t>&gt;                                                                  No |      2,534       89.51       89.51</t>
  </si>
  <si>
    <t>&gt;                                                                 Yes |        297       10.49      100.00</t>
  </si>
  <si>
    <t>&gt;                                                           Total |      2,831      100.00                        */</t>
  </si>
  <si>
    <t xml:space="preserve">.                                                           </t>
  </si>
  <si>
    <t>.                         *                       NHS                             *</t>
  </si>
  <si>
    <t xml:space="preserve">.                                 use "P:\2_Data\1_NHS_Risks.dta",clear                   </t>
  </si>
  <si>
    <t xml:space="preserve">. </t>
  </si>
  <si>
    <t>&gt;                                                                  No |      9,151       93.61       93.61</t>
  </si>
  <si>
    <t>&gt;                                                                 Yes |        625        6.39      100.00</t>
  </si>
  <si>
    <t>&gt;                                                           Total |      9,776      100.00                        */</t>
  </si>
  <si>
    <t xml:space="preserve">.           </t>
  </si>
  <si>
    <t>Risk 9 -</t>
  </si>
  <si>
    <t>More than</t>
  </si>
  <si>
    <t>213mls pure</t>
  </si>
  <si>
    <t>alcohol in</t>
  </si>
  <si>
    <t>past week</t>
  </si>
  <si>
    <t>(0=No,</t>
  </si>
  <si>
    <t>1=Yes)</t>
  </si>
  <si>
    <t>Freq.</t>
  </si>
  <si>
    <t>Percent</t>
  </si>
  <si>
    <t>Cum.</t>
  </si>
  <si>
    <t>------------</t>
  </si>
  <si>
    <t>No</t>
  </si>
  <si>
    <t>Yes</t>
  </si>
  <si>
    <t>Prev. 
(%)</t>
  </si>
  <si>
    <t xml:space="preserve">.         *===========================================================================*   </t>
  </si>
  <si>
    <t>.         *                       EUROPEAN AND ASIAN ANCESTRY PREVALENCE - OUTPUT REQUEST                 *</t>
  </si>
  <si>
    <t>.                                 *=======================================*</t>
  </si>
  <si>
    <t>.                                 *               EUROPEAN ANCESTRY PREVALENCE    *</t>
  </si>
  <si>
    <t xml:space="preserve">.                                 *=======================================*       </t>
  </si>
  <si>
    <t>.                                         qui log off</t>
  </si>
  <si>
    <t>.                                                 *Early Life &amp; All (&gt;=45)</t>
  </si>
  <si>
    <t xml:space="preserve">.                                                         </t>
  </si>
  <si>
    <t>.                                                 *Midlife (45-65)</t>
  </si>
  <si>
    <t>.                                                 *Late life (&gt;65)</t>
  </si>
  <si>
    <t>.                                 *               ASIAN ANCESTRY PREVALENCE               *</t>
  </si>
  <si>
    <t xml:space="preserve">.                                         qui log off     </t>
  </si>
  <si>
    <t>.                                         capture log close</t>
  </si>
  <si>
    <t>.                                                         *tab R4_LowEduc_G8 if age99&gt;=45,m                                       //E</t>
  </si>
  <si>
    <t>.                                                         *tab R8_Hearing_ICD if age99&gt;=55,m                                      //E</t>
  </si>
  <si>
    <t xml:space="preserve">.                                                         *tab R1_Obesity if (age99&gt;=45 &amp; age99&lt;=65),m            //E </t>
  </si>
  <si>
    <t xml:space="preserve">.                                                         *tab R6_Hypertension if (age99&gt;=45 &amp; age99&lt;=65),m       //E </t>
  </si>
  <si>
    <t xml:space="preserve">.                                                         *tab R9_Alcohol if (age99&gt;=45 &amp; age99&lt;=65),m                    //E </t>
  </si>
  <si>
    <t xml:space="preserve">.                                                         *tab R2_PhysInac if age99&gt;=65,m                                         //E </t>
  </si>
  <si>
    <t xml:space="preserve">.                                                         *tab R3_Smoker if age99&gt;=65,m                                           //E </t>
  </si>
  <si>
    <t xml:space="preserve">.                                                         *tab R5_Diabetes if age99&gt;=65,m                                         //E        </t>
  </si>
  <si>
    <t xml:space="preserve">.                                                         *tab R7_Depression if age99&gt;=65,m                                       //E       </t>
  </si>
  <si>
    <t xml:space="preserve">.                                                         *tab R12_Pollution if age99&gt;=65,m                                       //E        </t>
  </si>
  <si>
    <t xml:space="preserve">.                                                         *tab R4_LowEduc_G8 if age99&gt;=45,m                                       //A </t>
  </si>
  <si>
    <t xml:space="preserve">.                                                         *tab R8_Hearing_ICD if age99&gt;=55,m                                      //A </t>
  </si>
  <si>
    <t xml:space="preserve">.                                                         *tab R1_Obesity if (age99&gt;=45 &amp; age99&lt;=65),m            //A </t>
  </si>
  <si>
    <t xml:space="preserve">.                                                         *tab R6_Hypertension if (age99&gt;=45 &amp; age99&lt;=65),m       //A </t>
  </si>
  <si>
    <t>.                                                         *tab R9_Alcohol /*if age99&gt;=45 &amp; age99&lt;=65)*/           //A         NOTE</t>
  </si>
  <si>
    <t xml:space="preserve">.                                                         *tab R2_PhysInac if age99&gt;=65,m                                         //A </t>
  </si>
  <si>
    <t xml:space="preserve">.                                                         *tab R3_Smoker if age99&gt;=65,m                                           //A </t>
  </si>
  <si>
    <t xml:space="preserve">.                                                         *tab R5_Diabetes if age99&gt;=65,m                                         //A </t>
  </si>
  <si>
    <t>.                                                         *tab R7_Depression if age99&gt;=45,m                                       //A         NOTE</t>
  </si>
  <si>
    <t xml:space="preserve">.                                                         *tab R12_Pollution if age99&gt;=65,m                                       //A </t>
  </si>
  <si>
    <t xml:space="preserve">       log:  P:\3_Outputs\3_NATSIHS and NHS\2_DementiaPAF_Alcohol (Ages).log</t>
  </si>
  <si>
    <t>.                                 tab R9_Alcohol if age99 &gt;=45 &amp; age99 &lt;65,m</t>
  </si>
  <si>
    <t>Additional TBI</t>
  </si>
  <si>
    <t>https://alz-journals.onlinelibrary.wiley.com/doi/epdf/10.1016/j.jalz.2014.03.007</t>
  </si>
  <si>
    <t>https://www.thelancet.com/action/showPdf?pii=S0140-6736%2820%2930367-6</t>
  </si>
  <si>
    <t>https://www.karger.com/Article/Pdf/343275</t>
  </si>
  <si>
    <t>Original study</t>
  </si>
  <si>
    <t>European</t>
  </si>
  <si>
    <t>Asian</t>
  </si>
  <si>
    <t>SUPPLEMENTARY TABLE</t>
  </si>
  <si>
    <t>BACKING TABLE (TBI ADDED)</t>
  </si>
  <si>
    <t>BACKING TABLE (EDUCATION CHANGED)</t>
  </si>
  <si>
    <t>SUPPLEMENTARY TABLE (45+ YEARS)</t>
  </si>
  <si>
    <t>Less Education (&lt;=Year 8) (45+)</t>
  </si>
  <si>
    <t>Less Education (&lt;=Year 10) (45+)</t>
  </si>
  <si>
    <r>
      <t>Less education (</t>
    </r>
    <r>
      <rPr>
        <sz val="11"/>
        <color theme="1"/>
        <rFont val="Calibri"/>
        <family val="2"/>
      </rPr>
      <t>≤</t>
    </r>
    <r>
      <rPr>
        <sz val="11"/>
        <color theme="1"/>
        <rFont val="Times New Roman"/>
        <family val="1"/>
      </rPr>
      <t>Grade 10)</t>
    </r>
  </si>
  <si>
    <t>Low Education (&lt;=Grade 8) (45+)</t>
  </si>
  <si>
    <t>Low Education (&lt;=Grade 10) (45+)</t>
  </si>
  <si>
    <t>Population 65+</t>
  </si>
  <si>
    <t>Midlife Obesity (44-64 years)</t>
  </si>
  <si>
    <t>Late life physical inactivity</t>
  </si>
  <si>
    <t>Late life daily smoking</t>
  </si>
  <si>
    <t xml:space="preserve">Late life social isolation </t>
  </si>
  <si>
    <t>Population 65+ years</t>
  </si>
  <si>
    <t>Midlife Obesity (45-65 years)</t>
  </si>
  <si>
    <t>Late life social isolation</t>
  </si>
  <si>
    <t>Late life daily smoker</t>
  </si>
  <si>
    <t>EUROPEAN - LINKED TO PUBLICATION TABLE</t>
  </si>
  <si>
    <t>EUROPEAN - READY FOR EXPORT TO STATA</t>
  </si>
  <si>
    <t>ASIAN - LINKED TO PUBLICATION TABLE</t>
  </si>
  <si>
    <t>ASIAN - READY FOR EXPORT TO STATA</t>
  </si>
  <si>
    <t>Full article:</t>
  </si>
  <si>
    <t>https://doi.org/10.1016/S0140-6736(20)30367-6</t>
  </si>
  <si>
    <t>Supp files:</t>
  </si>
  <si>
    <t>ST4 - PAF (TBI)</t>
  </si>
  <si>
    <t>ST5 - PAF (Education)</t>
  </si>
  <si>
    <t>Supplementary Table 3 (ST3) - PAF caclulations using 45+ years of age for all population groups.</t>
  </si>
  <si>
    <t>ST3 - PAF (45+)</t>
  </si>
  <si>
    <t>Manuscript Table 2 - PAF</t>
  </si>
  <si>
    <t>Supplementary Table 4 (ST4) - PAF calculations including estimates for Traumatic Brain Injury</t>
  </si>
  <si>
    <t>Supplementary Table 5 (ST5) - PAF calculations using different estimates for less education.</t>
  </si>
  <si>
    <t>StataExport (Australia_AgeGr)</t>
  </si>
  <si>
    <t>StataExport (Euro_AgeGr)</t>
  </si>
  <si>
    <t>StataExport (Asian_AgeGr)</t>
  </si>
  <si>
    <t>StataExport (FirstNat_AgeGr)</t>
  </si>
  <si>
    <t>Unformatted data from Manuscript Table 2 for European Australians, which is arranged for exporting to Stata for validation of PAF% calculations.</t>
  </si>
  <si>
    <t>Unformatted data from Manuscript Table 2 for Asian Australians, which is arranged for exporting to Stata for validation of PAF% calculations.</t>
  </si>
  <si>
    <t>SUPP TABLES</t>
  </si>
  <si>
    <t>Supplementary tables.</t>
  </si>
  <si>
    <t>Midlife</t>
  </si>
  <si>
    <t>Later life</t>
  </si>
  <si>
    <t>----------------------------------------------------------------------------------------------------------------------------------------</t>
  </si>
  <si>
    <t xml:space="preserve">       log:  P:\3_Outputs\3_NATSIHS and NHS\3_DementiaPAF_NHS_NATSIHS_Numbers (21.11.2022).log</t>
  </si>
  <si>
    <t xml:space="preserve"> opened on:  21 Nov 2022, 05:34:56</t>
  </si>
  <si>
    <t>. *===============================================================================*</t>
  </si>
  <si>
    <t>. *               Dementia Populationa Attributable Fraction (PAF) - Australia                    *</t>
  </si>
  <si>
    <t xml:space="preserve">. *                                                       Numbers in each group                                                         </t>
  </si>
  <si>
    <t>&gt;   *</t>
  </si>
  <si>
    <t>. *===========================*</t>
  </si>
  <si>
    <t>. *                       NHS DATA                *</t>
  </si>
  <si>
    <t>. use "P:\2_Data\2_NHS_Risks_Validated.dta",clear</t>
  </si>
  <si>
    <t xml:space="preserve">. count //21,315  </t>
  </si>
  <si>
    <t>. *tab age99 age_45,m</t>
  </si>
  <si>
    <t xml:space="preserve">. *All NHS participants by age group </t>
  </si>
  <si>
    <t>. /*Age groups*/  tab age_45,m</t>
  </si>
  <si>
    <t>. /*&gt;=55*/                count if (age99 &gt;=55 &amp; age99 != .)</t>
  </si>
  <si>
    <t xml:space="preserve">. *NHS participants by ancestry   </t>
  </si>
  <si>
    <t xml:space="preserve">. *European </t>
  </si>
  <si>
    <t>. /*Age groups*/  tab age_45 european,m</t>
  </si>
  <si>
    <t>. /*&gt;=55*/                count if european == 1 &amp; (age99 &gt;=55 &amp; age99 != .)</t>
  </si>
  <si>
    <t>. *Asian</t>
  </si>
  <si>
    <t>. /*Age groups*/          tab age_45 asian,m</t>
  </si>
  <si>
    <t>. /*&gt;=55*/                        count if asian == 1 &amp; (age99 &gt;=55 &amp; age99 != .)</t>
  </si>
  <si>
    <t xml:space="preserve">.         </t>
  </si>
  <si>
    <t>. *               NATSIHS DATA            *</t>
  </si>
  <si>
    <t>. use "P:\2_Data\2_NATSIHS_Risks_Validated.dta",clear</t>
  </si>
  <si>
    <t xml:space="preserve">. count //10,579  </t>
  </si>
  <si>
    <t>. capture log close</t>
  </si>
  <si>
    <t>Age group</t>
  </si>
  <si>
    <t>&lt;45</t>
  </si>
  <si>
    <t>&gt;65</t>
  </si>
  <si>
    <t>All Australia</t>
  </si>
  <si>
    <t>Age Group45</t>
  </si>
  <si>
    <t>(1=&lt;45,</t>
  </si>
  <si>
    <t>2=45-65,</t>
  </si>
  <si>
    <t>3&gt;65)</t>
  </si>
  <si>
    <t>+-</t>
  </si>
  <si>
    <t>Age</t>
  </si>
  <si>
    <t>Group45</t>
  </si>
  <si>
    <t>eur</t>
  </si>
  <si>
    <t>opean</t>
  </si>
  <si>
    <t>a</t>
  </si>
  <si>
    <t>sian</t>
  </si>
  <si>
    <t>≥55</t>
  </si>
  <si>
    <t>≥45</t>
  </si>
  <si>
    <t>DATALAB BACKING NUMBERS</t>
  </si>
  <si>
    <t>MISC</t>
  </si>
  <si>
    <t>DataLab Backing Numbers</t>
  </si>
  <si>
    <t>Manuscript Figure 1 (data)</t>
  </si>
  <si>
    <t>Denominators for populations, by age group.</t>
  </si>
  <si>
    <t>Simplified aPAF% from Manuscript Table 2, used to create Figure 1.</t>
  </si>
  <si>
    <t>(0.0-0.4)</t>
  </si>
  <si>
    <t>Risk Factor</t>
  </si>
  <si>
    <t>Less education (≤Grade 8)</t>
  </si>
  <si>
    <t>NHS - TableBuilder</t>
  </si>
  <si>
    <t>NHS - DataLab</t>
  </si>
  <si>
    <t>NATSIHS - TableBuilder</t>
  </si>
  <si>
    <t>Unweighted</t>
  </si>
  <si>
    <t>N/A</t>
  </si>
  <si>
    <t>NHS - Website</t>
  </si>
  <si>
    <t>GSS - TableBuilder</t>
  </si>
  <si>
    <t>NATSISS - TableBuilder</t>
  </si>
  <si>
    <t>ABS Weighted</t>
  </si>
  <si>
    <t>Data source</t>
  </si>
  <si>
    <t>Sample size</t>
  </si>
  <si>
    <t>Website</t>
  </si>
  <si>
    <t>TableBuilder</t>
  </si>
  <si>
    <t>ü</t>
  </si>
  <si>
    <t>(weighted)</t>
  </si>
  <si>
    <t>(unweighted)</t>
  </si>
  <si>
    <t>ABS NATSIHS (2018-19)</t>
  </si>
  <si>
    <t>ABS NHS (2017-18)</t>
  </si>
  <si>
    <t>prev. (%)</t>
  </si>
  <si>
    <t>prev. (%)
(unweighted)</t>
  </si>
  <si>
    <t>(com.)</t>
  </si>
  <si>
    <t>†</t>
  </si>
  <si>
    <t>‡</t>
  </si>
  <si>
    <t>(≥45)</t>
  </si>
  <si>
    <t>Component 1</t>
  </si>
  <si>
    <t>Component 2</t>
  </si>
  <si>
    <t>Component 3</t>
  </si>
  <si>
    <t>Component 4</t>
  </si>
  <si>
    <t>Rescaled Loadings Squared (^2)</t>
  </si>
  <si>
    <t>Sum Squared Loadings</t>
  </si>
  <si>
    <t>Conclusion: Sum of Squared Loadings = Respective Eigenvalues</t>
  </si>
  <si>
    <t>Comp. 1</t>
  </si>
  <si>
    <t>Comp. 2</t>
  </si>
  <si>
    <t>Comp. 3</t>
  </si>
  <si>
    <t>Comp. 4</t>
  </si>
  <si>
    <t>SQUARED EIGENVALUES (^2)</t>
  </si>
  <si>
    <t>Principal components loadings</t>
  </si>
  <si>
    <t>Component normalization: Sum of squares (column) = eigenvalue</t>
  </si>
  <si>
    <t>estat loadings, cnorm(eigen)</t>
  </si>
  <si>
    <t>Component Loadings</t>
  </si>
  <si>
    <r>
      <rPr>
        <b/>
        <sz val="11"/>
        <color theme="1"/>
        <rFont val="Calibri"/>
        <family val="2"/>
      </rPr>
      <t>≥</t>
    </r>
    <r>
      <rPr>
        <b/>
        <sz val="7.7"/>
        <color theme="1"/>
        <rFont val="Times New Roman"/>
        <family val="1"/>
      </rPr>
      <t>45 years</t>
    </r>
  </si>
  <si>
    <t>(0.4-3.0)</t>
  </si>
  <si>
    <t>(0.0-3.1)</t>
  </si>
  <si>
    <t>(0.0-2.4)</t>
  </si>
  <si>
    <t>(0.0-0.3)</t>
  </si>
  <si>
    <t>Original results</t>
  </si>
  <si>
    <t>Updated results</t>
  </si>
  <si>
    <t>Ranking Check</t>
  </si>
  <si>
    <t>Principal components</t>
  </si>
  <si>
    <t>CROSS CHECK</t>
  </si>
  <si>
    <t>Comp1 Squared</t>
  </si>
  <si>
    <t>Comp2 Squared</t>
  </si>
  <si>
    <t>Comp31 Squared</t>
  </si>
  <si>
    <t>Comp4 Squared</t>
  </si>
  <si>
    <t>Sum of Squares</t>
  </si>
  <si>
    <t>Check with Table</t>
  </si>
  <si>
    <t>Rescaled Loadings (* Squared Eigenvalues)</t>
  </si>
  <si>
    <t>Comp3 Squared</t>
  </si>
  <si>
    <t xml:space="preserve">Principal components </t>
  </si>
  <si>
    <t>SUPPLEMENTARY TABLE 6 - DATA SOURCES FOR MANUSCRIPT TABLE 2</t>
  </si>
  <si>
    <t xml:space="preserve">.                         *                                       OLDER ADULTS (45+)                              </t>
  </si>
  <si>
    <t>&gt; *</t>
  </si>
  <si>
    <t>.                         use "P:\2_Data\_temp\NHS_AllAges.dta",clear</t>
  </si>
  <si>
    <t xml:space="preserve">.                         count //21,315  </t>
  </si>
  <si>
    <t>.                                         keep if age99&gt;=45 //(11,539 observations deleted)</t>
  </si>
  <si>
    <t>(11,539 observations deleted)</t>
  </si>
  <si>
    <t xml:space="preserve">  8.                                                 pcamat C, n(`r(N)') forcepsd mineigen(1)        </t>
  </si>
  <si>
    <t xml:space="preserve">  9.                                                 estat loadings, cnorm(eigen)                            /*Add</t>
  </si>
  <si>
    <t xml:space="preserve">&gt; ed 28.03.2023 - This line recscales loading to Eigenvalue, rather than 1.0*/                                    </t>
  </si>
  <si>
    <t xml:space="preserve">&gt;            </t>
  </si>
  <si>
    <t xml:space="preserve"> 10.                                 }                                               </t>
  </si>
  <si>
    <t>R1_Obesity R2_PhysInac R3_Smoker  R4_LowEduc_G8 R5_Diabetes R6_Hypertension R7_Depression R8_Hearing_ICD  R9_Alcoh</t>
  </si>
  <si>
    <t>&gt; ol R12_Pollution</t>
  </si>
  <si>
    <t xml:space="preserve">    Rotation: (unrotated = principal)            Rho              =     0.5817</t>
  </si>
  <si>
    <t>Principal component loadings (unrotated)</t>
  </si>
  <si>
    <t xml:space="preserve">    component normalization: sum of squares(column) = eigenvalue</t>
  </si>
  <si>
    <t>CROSSCHECK STATA OUTPUT</t>
  </si>
  <si>
    <t>(0 observations deleted)</t>
  </si>
  <si>
    <t xml:space="preserve">  8.                                                 pcamat C, n(`r(N)') forcepsd mineigen(1)</t>
  </si>
  <si>
    <t>&gt; ed 28.03.2023 - This line recscales loading to Eigenvalue, rather than 1.0*/</t>
  </si>
  <si>
    <t>Principal</t>
  </si>
  <si>
    <t>components/correlation</t>
  </si>
  <si>
    <t>Number</t>
  </si>
  <si>
    <t>of</t>
  </si>
  <si>
    <t>obs</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</si>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</sst>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quot;&quot;#,##0.0&quot;&quot;"/>
    <numFmt numFmtId="165" formatCode="0.0"/>
    <numFmt numFmtId="166" formatCode="#,##0.0"/>
    <numFmt numFmtId="167" formatCode="&quot;**&quot;#,##0.0"/>
    <numFmt numFmtId="168" formatCode="&quot;*&quot;#,##0.0"/>
    <numFmt numFmtId="169" formatCode="0.0000"/>
    <numFmt numFmtId="170" formatCode="0.000"/>
    <numFmt numFmtId="171" formatCode="0.0%"/>
    <numFmt numFmtId="172" formatCode="0.00000"/>
    <numFmt numFmtId="173" formatCode="0.0000000000000"/>
  </numFmts>
  <fonts count="83">
    <font>
      <sz val="11"/>
      <color theme="1"/>
      <name val="Calibri"/>
      <family val="2"/>
      <scheme val="minor"/>
    </font>
    <font>
      <b/>
      <sz val="11"/>
      <color theme="1"/>
      <name val="Calibri"/>
      <family val="2"/>
      <scheme val="minor"/>
    </font>
    <font>
      <b/>
      <u/>
      <sz val="11"/>
      <color theme="1"/>
      <name val="Calibri"/>
      <family val="2"/>
      <scheme val="minor"/>
    </font>
    <font>
      <sz val="11"/>
      <color theme="1"/>
      <name val="Calibri"/>
      <family val="2"/>
      <scheme val="minor"/>
    </font>
    <font>
      <b/>
      <sz val="12"/>
      <color theme="1"/>
      <name val="Arial"/>
      <family val="2"/>
    </font>
    <font>
      <b/>
      <sz val="10"/>
      <color indexed="8"/>
      <name val="Arial"/>
      <family val="2"/>
    </font>
    <font>
      <sz val="8"/>
      <color indexed="81"/>
      <name val="arial"/>
      <family val="2"/>
    </font>
    <font>
      <u/>
      <sz val="11"/>
      <color theme="10"/>
      <name val="Calibri"/>
      <family val="2"/>
      <scheme val="minor"/>
    </font>
    <font>
      <sz val="28"/>
      <color theme="1"/>
      <name val="Calibri"/>
      <family val="2"/>
      <scheme val="minor"/>
    </font>
    <font>
      <sz val="8"/>
      <color theme="1"/>
      <name val="Arial"/>
      <family val="2"/>
    </font>
    <font>
      <sz val="10"/>
      <color theme="1"/>
      <name val="Arial"/>
      <family val="2"/>
    </font>
    <font>
      <b/>
      <sz val="8"/>
      <color theme="1"/>
      <name val="Arial"/>
      <family val="2"/>
    </font>
    <font>
      <b/>
      <sz val="8"/>
      <name val="Arial"/>
      <family val="2"/>
    </font>
    <font>
      <b/>
      <sz val="8"/>
      <color rgb="FF000000"/>
      <name val="Arial"/>
      <family val="2"/>
    </font>
    <font>
      <sz val="10"/>
      <name val="Arial"/>
      <family val="2"/>
    </font>
    <font>
      <sz val="8"/>
      <name val="Arial"/>
      <family val="2"/>
    </font>
    <font>
      <i/>
      <sz val="8"/>
      <name val="Arial"/>
      <family val="2"/>
    </font>
    <font>
      <i/>
      <sz val="8"/>
      <color theme="1"/>
      <name val="Arial"/>
      <family val="2"/>
    </font>
    <font>
      <b/>
      <sz val="10"/>
      <name val="Arial"/>
      <family val="2"/>
    </font>
    <font>
      <u/>
      <sz val="10"/>
      <color indexed="12"/>
      <name val="Arial"/>
      <family val="2"/>
    </font>
    <font>
      <sz val="8"/>
      <color indexed="12"/>
      <name val="Arial"/>
      <family val="2"/>
    </font>
    <font>
      <b/>
      <sz val="8"/>
      <color indexed="8"/>
      <name val="Arial"/>
      <family val="2"/>
    </font>
    <font>
      <sz val="10"/>
      <color theme="1"/>
      <name val="Calibri"/>
      <family val="2"/>
    </font>
    <font>
      <sz val="8"/>
      <color indexed="8"/>
      <name val="Arial"/>
      <family val="2"/>
    </font>
    <font>
      <b/>
      <sz val="12"/>
      <name val="Arial"/>
      <family val="2"/>
    </font>
    <font>
      <sz val="28"/>
      <name val="Calibri"/>
      <family val="2"/>
      <scheme val="minor"/>
    </font>
    <font>
      <sz val="8"/>
      <name val="Microsoft Sans Serif"/>
      <family val="2"/>
    </font>
    <font>
      <sz val="11"/>
      <color theme="1"/>
      <name val="Arial"/>
      <family val="2"/>
    </font>
    <font>
      <u/>
      <sz val="11"/>
      <color theme="1"/>
      <name val="Calibri"/>
      <family val="2"/>
      <scheme val="minor"/>
    </font>
    <font>
      <b/>
      <i/>
      <sz val="10"/>
      <color rgb="FFFF0000"/>
      <name val="Arial"/>
      <family val="2"/>
    </font>
    <font>
      <sz val="10"/>
      <color indexed="8"/>
      <name val="Arial"/>
      <family val="2"/>
    </font>
    <font>
      <sz val="8"/>
      <color indexed="10"/>
      <name val="Arial"/>
      <family val="2"/>
    </font>
    <font>
      <b/>
      <sz val="14"/>
      <name val="Arial"/>
      <family val="2"/>
    </font>
    <font>
      <sz val="11"/>
      <color theme="1"/>
      <name val="Calibri"/>
      <family val="2"/>
    </font>
    <font>
      <sz val="10"/>
      <name val="Arial"/>
      <family val="2"/>
    </font>
    <font>
      <sz val="11"/>
      <color theme="0"/>
      <name val="Calibri"/>
      <family val="2"/>
      <scheme val="minor"/>
    </font>
    <font>
      <b/>
      <vertAlign val="superscript"/>
      <sz val="11"/>
      <color theme="1"/>
      <name val="Calibri"/>
      <family val="2"/>
      <scheme val="minor"/>
    </font>
    <font>
      <b/>
      <sz val="11"/>
      <color theme="1"/>
      <name val="Times New Roman"/>
      <family val="1"/>
    </font>
    <font>
      <b/>
      <u/>
      <sz val="11"/>
      <color theme="1"/>
      <name val="Times New Roman"/>
      <family val="1"/>
    </font>
    <font>
      <sz val="11"/>
      <color theme="1"/>
      <name val="Times New Roman"/>
      <family val="1"/>
    </font>
    <font>
      <sz val="12"/>
      <name val="Arial"/>
      <family val="2"/>
    </font>
    <font>
      <u/>
      <sz val="10"/>
      <color indexed="12"/>
      <name val="Tahoma"/>
      <family val="2"/>
    </font>
    <font>
      <i/>
      <sz val="8"/>
      <name val="FrnkGothITC Bk BT"/>
      <family val="2"/>
    </font>
    <font>
      <sz val="10"/>
      <name val="Tahoma"/>
      <family val="2"/>
    </font>
    <font>
      <sz val="9"/>
      <name val="FrnkGothITC Bk BT"/>
      <family val="2"/>
    </font>
    <font>
      <u/>
      <sz val="10"/>
      <color theme="10"/>
      <name val="Arial"/>
      <family val="2"/>
    </font>
    <font>
      <sz val="11"/>
      <color rgb="FF000000"/>
      <name val="Calibri"/>
      <family val="2"/>
      <scheme val="minor"/>
    </font>
    <font>
      <b/>
      <sz val="11"/>
      <name val="Calibri"/>
      <family val="2"/>
    </font>
    <font>
      <sz val="11"/>
      <name val="Calibri"/>
      <family val="2"/>
    </font>
    <font>
      <sz val="10"/>
      <name val="Arial"/>
      <family val="2"/>
    </font>
    <font>
      <sz val="7"/>
      <color rgb="FF444444"/>
      <name val="Inherit"/>
    </font>
    <font>
      <b/>
      <sz val="11"/>
      <color theme="0"/>
      <name val="Calibri"/>
      <family val="2"/>
      <scheme val="minor"/>
    </font>
    <font>
      <sz val="12"/>
      <color theme="1"/>
      <name val="Times New Roman"/>
      <family val="1"/>
    </font>
    <font>
      <b/>
      <sz val="12"/>
      <color theme="1"/>
      <name val="Times New Roman"/>
      <family val="1"/>
    </font>
    <font>
      <b/>
      <u/>
      <sz val="12"/>
      <color theme="1"/>
      <name val="Times New Roman"/>
      <family val="1"/>
    </font>
    <font>
      <u/>
      <sz val="12"/>
      <color theme="1"/>
      <name val="Times New Roman"/>
      <family val="1"/>
    </font>
    <font>
      <i/>
      <sz val="12"/>
      <color theme="1"/>
      <name val="Times New Roman"/>
      <family val="1"/>
    </font>
    <font>
      <b/>
      <sz val="11"/>
      <color theme="0"/>
      <name val="Times New Roman"/>
      <family val="1"/>
    </font>
    <font>
      <sz val="10"/>
      <name val="Calibri"/>
      <family val="2"/>
    </font>
    <font>
      <sz val="10"/>
      <color theme="1"/>
      <name val="Calibri"/>
      <family val="2"/>
      <scheme val="minor"/>
    </font>
    <font>
      <b/>
      <sz val="10"/>
      <name val="Calibri"/>
      <family val="2"/>
    </font>
    <font>
      <sz val="8"/>
      <color theme="0"/>
      <name val="Arial"/>
      <family val="2"/>
    </font>
    <font>
      <b/>
      <u/>
      <sz val="11"/>
      <color theme="0"/>
      <name val="Calibri"/>
      <family val="2"/>
      <scheme val="minor"/>
    </font>
    <font>
      <u/>
      <sz val="11"/>
      <color theme="0"/>
      <name val="Calibri"/>
      <family val="2"/>
      <scheme val="minor"/>
    </font>
    <font>
      <b/>
      <sz val="11"/>
      <color theme="1"/>
      <name val="Arial"/>
      <family val="2"/>
    </font>
    <font>
      <u/>
      <sz val="11"/>
      <color theme="10"/>
      <name val="Times New Roman"/>
      <family val="1"/>
    </font>
    <font>
      <b/>
      <u/>
      <vertAlign val="superscript"/>
      <sz val="11"/>
      <color theme="1"/>
      <name val="Times New Roman"/>
      <family val="1"/>
    </font>
    <font>
      <sz val="11"/>
      <color theme="0"/>
      <name val="Times New Roman"/>
      <family val="1"/>
    </font>
    <font>
      <sz val="11"/>
      <name val="Times New Roman"/>
      <family val="1"/>
    </font>
    <font>
      <sz val="10"/>
      <name val="Arial"/>
      <family val="2"/>
    </font>
    <font>
      <b/>
      <sz val="11"/>
      <name val="Calibri"/>
      <family val="2"/>
      <scheme val="minor"/>
    </font>
    <font>
      <b/>
      <sz val="11"/>
      <name val="Arial"/>
      <family val="2"/>
    </font>
    <font>
      <sz val="11"/>
      <name val="Arial"/>
      <family val="2"/>
    </font>
    <font>
      <i/>
      <sz val="11"/>
      <color theme="1"/>
      <name val="Times New Roman"/>
      <family val="1"/>
    </font>
    <font>
      <sz val="8"/>
      <color rgb="FF666666"/>
      <name val="Arial"/>
      <family val="2"/>
    </font>
    <font>
      <b/>
      <sz val="11"/>
      <name val="Times New Roman"/>
      <family val="1"/>
    </font>
    <font>
      <sz val="10"/>
      <color theme="0"/>
      <name val="Arial"/>
      <family val="2"/>
    </font>
    <font>
      <u/>
      <sz val="11"/>
      <color theme="1"/>
      <name val="Times New Roman"/>
      <family val="1"/>
    </font>
    <font>
      <sz val="12"/>
      <name val="Wingdings"/>
      <charset val="2"/>
    </font>
    <font>
      <b/>
      <sz val="11"/>
      <color theme="1"/>
      <name val="Calibri"/>
      <family val="2"/>
    </font>
    <font>
      <b/>
      <sz val="7.7"/>
      <color theme="1"/>
      <name val="Times New Roman"/>
      <family val="1"/>
    </font>
    <font>
      <b/>
      <sz val="11"/>
      <color theme="1"/>
      <name val="Times New Roman"/>
      <family val="2"/>
    </font>
    <font>
      <b/>
      <sz val="14"/>
      <color theme="1"/>
      <name val="Times New Roman"/>
      <family val="1"/>
    </font>
  </fonts>
  <fills count="18">
    <fill>
      <patternFill patternType="none"/>
    </fill>
    <fill>
      <patternFill patternType="gray125"/>
    </fill>
    <fill>
      <patternFill patternType="solid">
        <fgColor theme="0"/>
        <bgColor indexed="64"/>
      </patternFill>
    </fill>
    <fill>
      <patternFill patternType="solid">
        <fgColor rgb="FFE6E6E6"/>
        <bgColor indexed="64"/>
      </patternFill>
    </fill>
    <fill>
      <patternFill patternType="solid">
        <fgColor theme="0" tint="-0.14999847407452621"/>
        <bgColor indexed="64"/>
      </patternFill>
    </fill>
    <fill>
      <patternFill patternType="solid">
        <fgColor rgb="FFE6E6E6"/>
        <bgColor indexed="63"/>
      </patternFill>
    </fill>
    <fill>
      <patternFill patternType="solid">
        <fgColor theme="7" tint="0.59999389629810485"/>
        <bgColor indexed="64"/>
      </patternFill>
    </fill>
    <fill>
      <patternFill patternType="solid">
        <fgColor rgb="FFFFFF00"/>
        <bgColor indexed="64"/>
      </patternFill>
    </fill>
    <fill>
      <patternFill patternType="solid">
        <fgColor indexed="44"/>
        <bgColor indexed="64"/>
      </patternFill>
    </fill>
    <fill>
      <patternFill patternType="solid">
        <fgColor indexed="43"/>
        <bgColor indexed="64"/>
      </patternFill>
    </fill>
    <fill>
      <patternFill patternType="solid">
        <fgColor indexed="20"/>
        <bgColor indexed="64"/>
      </patternFill>
    </fill>
    <fill>
      <patternFill patternType="solid">
        <fgColor rgb="FFFFFF66"/>
        <bgColor indexed="64"/>
      </patternFill>
    </fill>
    <fill>
      <patternFill patternType="solid">
        <fgColor rgb="FF00B0F0"/>
        <bgColor indexed="64"/>
      </patternFill>
    </fill>
    <fill>
      <patternFill patternType="solid">
        <fgColor theme="0" tint="-4.9989318521683403E-2"/>
        <bgColor indexed="64"/>
      </patternFill>
    </fill>
    <fill>
      <patternFill patternType="solid">
        <fgColor theme="4" tint="0.59999389629810485"/>
        <bgColor indexed="64"/>
      </patternFill>
    </fill>
    <fill>
      <patternFill patternType="solid">
        <fgColor rgb="FFFBFBFB"/>
        <bgColor indexed="64"/>
      </patternFill>
    </fill>
    <fill>
      <patternFill patternType="solid">
        <fgColor theme="1"/>
        <bgColor indexed="64"/>
      </patternFill>
    </fill>
    <fill>
      <patternFill patternType="solid">
        <fgColor rgb="FF92D050"/>
        <bgColor indexed="64"/>
      </patternFill>
    </fill>
  </fills>
  <borders count="36">
    <border>
      <left/>
      <right/>
      <top/>
      <bottom/>
      <diagonal/>
    </border>
    <border>
      <left/>
      <right/>
      <top style="thin">
        <color indexed="64"/>
      </top>
      <bottom style="thin">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medium">
        <color indexed="64"/>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top style="medium">
        <color indexed="64"/>
      </top>
      <bottom/>
      <diagonal/>
    </border>
    <border>
      <left/>
      <right/>
      <top/>
      <bottom style="medium">
        <color rgb="FFF4F4F4"/>
      </bottom>
      <diagonal/>
    </border>
    <border>
      <left/>
      <right style="medium">
        <color rgb="FFF4F4F4"/>
      </right>
      <top/>
      <bottom style="medium">
        <color rgb="FFF4F4F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right style="thin">
        <color indexed="64"/>
      </right>
      <top/>
      <bottom/>
      <diagonal/>
    </border>
    <border>
      <left/>
      <right style="thin">
        <color indexed="64"/>
      </right>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medium">
        <color indexed="64"/>
      </top>
      <bottom style="thin">
        <color indexed="64"/>
      </bottom>
      <diagonal/>
    </border>
  </borders>
  <cellStyleXfs count="146">
    <xf numFmtId="0" fontId="0" fillId="0" borderId="0"/>
    <xf numFmtId="0" fontId="7" fillId="0" borderId="0" applyNumberFormat="0" applyFill="0" applyBorder="0" applyAlignment="0" applyProtection="0"/>
    <xf numFmtId="0" fontId="14" fillId="0" borderId="0"/>
    <xf numFmtId="0" fontId="14" fillId="0" borderId="0"/>
    <xf numFmtId="0" fontId="15" fillId="0" borderId="0">
      <alignment horizontal="right"/>
    </xf>
    <xf numFmtId="0" fontId="15" fillId="0" borderId="0">
      <alignment horizontal="right"/>
    </xf>
    <xf numFmtId="0" fontId="15" fillId="0" borderId="0">
      <alignment horizontal="right"/>
    </xf>
    <xf numFmtId="0" fontId="19" fillId="0" borderId="0" applyNumberFormat="0" applyFill="0" applyBorder="0" applyAlignment="0" applyProtection="0">
      <alignment vertical="top"/>
      <protection locked="0"/>
    </xf>
    <xf numFmtId="0" fontId="3" fillId="0" borderId="0"/>
    <xf numFmtId="0" fontId="22" fillId="0" borderId="0"/>
    <xf numFmtId="0" fontId="15" fillId="0" borderId="0">
      <alignment horizontal="right"/>
    </xf>
    <xf numFmtId="0" fontId="14" fillId="0" borderId="0"/>
    <xf numFmtId="0" fontId="15" fillId="0" borderId="0">
      <alignment horizontal="center" vertical="center" wrapText="1"/>
    </xf>
    <xf numFmtId="0" fontId="15" fillId="0" borderId="0"/>
    <xf numFmtId="0" fontId="15" fillId="0" borderId="0">
      <alignment horizontal="right"/>
    </xf>
    <xf numFmtId="0" fontId="14" fillId="0" borderId="0"/>
    <xf numFmtId="0" fontId="15" fillId="0" borderId="0">
      <alignment horizontal="center" vertical="center" wrapText="1"/>
    </xf>
    <xf numFmtId="0" fontId="15" fillId="0" borderId="0">
      <alignment horizontal="right"/>
    </xf>
    <xf numFmtId="0" fontId="15" fillId="0" borderId="0">
      <alignment horizontal="right"/>
    </xf>
    <xf numFmtId="0" fontId="15" fillId="0" borderId="0">
      <alignment horizontal="right"/>
    </xf>
    <xf numFmtId="0" fontId="15" fillId="0" borderId="0">
      <alignment horizontal="right"/>
    </xf>
    <xf numFmtId="0" fontId="15" fillId="0" borderId="0"/>
    <xf numFmtId="0" fontId="15" fillId="0" borderId="0">
      <alignment horizontal="left" vertical="center" wrapText="1"/>
    </xf>
    <xf numFmtId="0" fontId="19" fillId="0" borderId="0" applyNumberFormat="0" applyFill="0" applyBorder="0" applyAlignment="0" applyProtection="0">
      <alignment vertical="top"/>
      <protection locked="0"/>
    </xf>
    <xf numFmtId="0" fontId="26" fillId="0" borderId="0">
      <alignment horizontal="right"/>
    </xf>
    <xf numFmtId="0" fontId="14" fillId="0" borderId="0"/>
    <xf numFmtId="0" fontId="3" fillId="0" borderId="0"/>
    <xf numFmtId="0" fontId="15" fillId="0" borderId="0"/>
    <xf numFmtId="0" fontId="14" fillId="0" borderId="0">
      <protection locked="0"/>
    </xf>
    <xf numFmtId="0" fontId="32" fillId="0" borderId="0">
      <protection locked="0"/>
    </xf>
    <xf numFmtId="0" fontId="18" fillId="8" borderId="0">
      <alignment vertical="center"/>
      <protection locked="0"/>
    </xf>
    <xf numFmtId="0" fontId="14" fillId="8" borderId="8">
      <alignment horizontal="center" vertical="center"/>
      <protection locked="0"/>
    </xf>
    <xf numFmtId="0" fontId="14" fillId="8" borderId="1">
      <alignment vertical="center"/>
      <protection locked="0"/>
    </xf>
    <xf numFmtId="0" fontId="14" fillId="9" borderId="0">
      <protection locked="0"/>
    </xf>
    <xf numFmtId="0" fontId="18" fillId="0" borderId="0">
      <protection locked="0"/>
    </xf>
    <xf numFmtId="0" fontId="14" fillId="10" borderId="0">
      <protection locked="0"/>
    </xf>
    <xf numFmtId="0" fontId="14" fillId="9" borderId="0">
      <protection locked="0"/>
    </xf>
    <xf numFmtId="0" fontId="15" fillId="0" borderId="0">
      <alignment horizontal="right"/>
    </xf>
    <xf numFmtId="0" fontId="26" fillId="0" borderId="0">
      <alignment horizontal="left" vertical="center" wrapText="1"/>
    </xf>
    <xf numFmtId="0" fontId="34" fillId="0" borderId="0">
      <protection locked="0"/>
    </xf>
    <xf numFmtId="0" fontId="34" fillId="8" borderId="8">
      <alignment horizontal="center" vertical="center"/>
      <protection locked="0"/>
    </xf>
    <xf numFmtId="0" fontId="34" fillId="8" borderId="1">
      <alignment vertical="center"/>
      <protection locked="0"/>
    </xf>
    <xf numFmtId="0" fontId="34" fillId="9" borderId="0">
      <protection locked="0"/>
    </xf>
    <xf numFmtId="0" fontId="26" fillId="0" borderId="0">
      <alignment horizontal="right"/>
    </xf>
    <xf numFmtId="0" fontId="26" fillId="0" borderId="0">
      <alignment horizontal="right"/>
    </xf>
    <xf numFmtId="0" fontId="3" fillId="0" borderId="0"/>
    <xf numFmtId="0" fontId="15" fillId="0" borderId="0">
      <alignment horizontal="right"/>
    </xf>
    <xf numFmtId="43" fontId="3" fillId="0" borderId="0" applyFont="0" applyFill="0" applyBorder="0" applyAlignment="0" applyProtection="0"/>
    <xf numFmtId="43" fontId="3" fillId="0" borderId="0" applyFont="0" applyFill="0" applyBorder="0" applyAlignment="0" applyProtection="0"/>
    <xf numFmtId="0" fontId="19" fillId="0" borderId="0" applyNumberFormat="0" applyFill="0" applyBorder="0" applyAlignment="0" applyProtection="0">
      <alignment vertical="top"/>
      <protection locked="0"/>
    </xf>
    <xf numFmtId="0" fontId="19" fillId="0" borderId="0" applyNumberFormat="0" applyFill="0" applyBorder="0" applyAlignment="0" applyProtection="0">
      <alignment vertical="top"/>
      <protection locked="0"/>
    </xf>
    <xf numFmtId="0" fontId="41" fillId="0" borderId="0"/>
    <xf numFmtId="0" fontId="45" fillId="0" borderId="0" applyNumberFormat="0" applyFill="0" applyBorder="0" applyAlignment="0" applyProtection="0"/>
    <xf numFmtId="0" fontId="41" fillId="0" borderId="0"/>
    <xf numFmtId="0" fontId="14" fillId="0" borderId="0"/>
    <xf numFmtId="0" fontId="14" fillId="0" borderId="0"/>
    <xf numFmtId="0" fontId="14" fillId="0" borderId="0"/>
    <xf numFmtId="0"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40" fillId="0" borderId="0"/>
    <xf numFmtId="0" fontId="14" fillId="0" borderId="0"/>
    <xf numFmtId="0" fontId="14" fillId="0" borderId="0"/>
    <xf numFmtId="0" fontId="14" fillId="0" borderId="0"/>
    <xf numFmtId="0" fontId="14" fillId="0" borderId="0"/>
    <xf numFmtId="0" fontId="3" fillId="0" borderId="0"/>
    <xf numFmtId="0" fontId="14" fillId="0" borderId="0"/>
    <xf numFmtId="0" fontId="3" fillId="0" borderId="0"/>
    <xf numFmtId="0" fontId="14" fillId="0" borderId="0"/>
    <xf numFmtId="0" fontId="3" fillId="0" borderId="0"/>
    <xf numFmtId="0" fontId="14" fillId="0" borderId="0"/>
    <xf numFmtId="0" fontId="3" fillId="0" borderId="0"/>
    <xf numFmtId="0" fontId="15" fillId="0" borderId="0"/>
    <xf numFmtId="0" fontId="14" fillId="0" borderId="0"/>
    <xf numFmtId="0" fontId="15" fillId="0" borderId="0"/>
    <xf numFmtId="0" fontId="3" fillId="0" borderId="0"/>
    <xf numFmtId="0" fontId="3" fillId="0" borderId="0"/>
    <xf numFmtId="0" fontId="15" fillId="0" borderId="0"/>
    <xf numFmtId="0" fontId="3" fillId="0" borderId="0"/>
    <xf numFmtId="0" fontId="15" fillId="0" borderId="0"/>
    <xf numFmtId="0" fontId="3" fillId="0" borderId="0"/>
    <xf numFmtId="0" fontId="46" fillId="0" borderId="0"/>
    <xf numFmtId="0" fontId="14" fillId="0" borderId="0"/>
    <xf numFmtId="0" fontId="14" fillId="0" borderId="0"/>
    <xf numFmtId="0"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15" fillId="0" borderId="0"/>
    <xf numFmtId="0" fontId="27" fillId="0" borderId="0"/>
    <xf numFmtId="0" fontId="15" fillId="0" borderId="0"/>
    <xf numFmtId="0" fontId="15" fillId="0" borderId="0"/>
    <xf numFmtId="0" fontId="43" fillId="0" borderId="0"/>
    <xf numFmtId="0" fontId="43" fillId="0" borderId="0"/>
    <xf numFmtId="0" fontId="15" fillId="0" borderId="0"/>
    <xf numFmtId="0" fontId="42" fillId="0" borderId="0">
      <alignment horizontal="center"/>
    </xf>
    <xf numFmtId="0" fontId="42" fillId="0" borderId="0">
      <alignment horizontal="center"/>
    </xf>
    <xf numFmtId="0" fontId="26" fillId="0" borderId="0">
      <alignment horizontal="left"/>
    </xf>
    <xf numFmtId="0" fontId="26" fillId="0" borderId="0">
      <alignment horizontal="left"/>
    </xf>
    <xf numFmtId="0" fontId="26" fillId="0" borderId="0">
      <alignment horizontal="center"/>
    </xf>
    <xf numFmtId="0" fontId="26" fillId="0" borderId="0">
      <alignment horizontal="center"/>
    </xf>
    <xf numFmtId="0" fontId="26" fillId="0" borderId="0">
      <alignment horizontal="center" vertical="center" wrapText="1"/>
    </xf>
    <xf numFmtId="0" fontId="26" fillId="0" borderId="0">
      <alignment horizontal="center" vertical="center" wrapText="1"/>
    </xf>
    <xf numFmtId="0" fontId="15" fillId="0" borderId="0">
      <alignment horizontal="right"/>
    </xf>
    <xf numFmtId="0" fontId="26" fillId="0" borderId="0">
      <alignment horizontal="right"/>
    </xf>
    <xf numFmtId="0" fontId="26" fillId="0" borderId="0"/>
    <xf numFmtId="0" fontId="26" fillId="0" borderId="0"/>
    <xf numFmtId="0" fontId="26" fillId="0" borderId="0"/>
    <xf numFmtId="0" fontId="26" fillId="0" borderId="0">
      <alignment horizontal="left" vertical="center" wrapText="1"/>
    </xf>
    <xf numFmtId="0" fontId="26" fillId="0" borderId="0">
      <alignment horizontal="left" vertical="center" wrapText="1"/>
    </xf>
    <xf numFmtId="0" fontId="15" fillId="0" borderId="0">
      <alignment horizontal="left" vertical="center" wrapText="1"/>
    </xf>
    <xf numFmtId="0" fontId="26" fillId="0" borderId="0">
      <alignment horizontal="right"/>
    </xf>
    <xf numFmtId="0" fontId="44" fillId="0" borderId="0">
      <alignment horizontal="left" vertical="center" wrapText="1"/>
    </xf>
    <xf numFmtId="0" fontId="42" fillId="0" borderId="0">
      <alignment horizontal="left"/>
    </xf>
    <xf numFmtId="0" fontId="15" fillId="0" borderId="0">
      <alignment horizontal="right"/>
    </xf>
    <xf numFmtId="0" fontId="49" fillId="0" borderId="0">
      <protection locked="0"/>
    </xf>
    <xf numFmtId="0" fontId="49" fillId="8" borderId="8">
      <alignment horizontal="center" vertical="center"/>
      <protection locked="0"/>
    </xf>
    <xf numFmtId="0" fontId="49" fillId="8" borderId="1">
      <alignment vertical="center"/>
      <protection locked="0"/>
    </xf>
    <xf numFmtId="0" fontId="49" fillId="9" borderId="0">
      <protection locked="0"/>
    </xf>
    <xf numFmtId="9" fontId="3" fillId="0" borderId="0" applyFont="0" applyFill="0" applyBorder="0" applyAlignment="0" applyProtection="0"/>
    <xf numFmtId="0" fontId="69" fillId="0" borderId="0">
      <protection locked="0"/>
    </xf>
    <xf numFmtId="0" fontId="14" fillId="0" borderId="0">
      <protection locked="0"/>
    </xf>
    <xf numFmtId="0" fontId="14" fillId="8" borderId="8">
      <alignment horizontal="center" vertical="center"/>
      <protection locked="0"/>
    </xf>
    <xf numFmtId="0" fontId="14" fillId="8" borderId="1">
      <alignment vertical="center"/>
      <protection locked="0"/>
    </xf>
    <xf numFmtId="0" fontId="14" fillId="9" borderId="0">
      <protection locked="0"/>
    </xf>
    <xf numFmtId="43" fontId="3" fillId="0" borderId="0" applyFont="0" applyFill="0" applyBorder="0" applyAlignment="0" applyProtection="0"/>
    <xf numFmtId="43" fontId="3" fillId="0" borderId="0" applyFont="0" applyFill="0" applyBorder="0" applyAlignment="0" applyProtection="0"/>
    <xf numFmtId="0" fontId="14" fillId="0" borderId="0">
      <protection locked="0"/>
    </xf>
    <xf numFmtId="0" fontId="14" fillId="8" borderId="8">
      <alignment horizontal="center" vertical="center"/>
      <protection locked="0"/>
    </xf>
    <xf numFmtId="0" fontId="14" fillId="8" borderId="1">
      <alignment vertical="center"/>
      <protection locked="0"/>
    </xf>
    <xf numFmtId="0" fontId="14" fillId="9" borderId="0">
      <protection locked="0"/>
    </xf>
    <xf numFmtId="0" fontId="14" fillId="0" borderId="0">
      <protection locked="0"/>
    </xf>
  </cellStyleXfs>
  <cellXfs count="844">
    <xf numFmtId="0" fontId="0" fillId="0" borderId="0" xfId="0"/>
    <xf numFmtId="0" fontId="0" fillId="0" borderId="0" xfId="0" applyAlignment="1">
      <alignment horizontal="center"/>
    </xf>
    <xf numFmtId="0" fontId="1" fillId="2" borderId="0" xfId="0" applyFont="1" applyFill="1"/>
    <xf numFmtId="0" fontId="0" fillId="2" borderId="0" xfId="0" applyFill="1" applyAlignment="1">
      <alignment horizontal="center"/>
    </xf>
    <xf numFmtId="0" fontId="0" fillId="2" borderId="0" xfId="0" applyFill="1"/>
    <xf numFmtId="0" fontId="0" fillId="2" borderId="3" xfId="0" applyFill="1" applyBorder="1" applyAlignment="1">
      <alignment horizontal="center"/>
    </xf>
    <xf numFmtId="164" fontId="0" fillId="0" borderId="0" xfId="0" applyNumberFormat="1"/>
    <xf numFmtId="166" fontId="15" fillId="0" borderId="0" xfId="5" applyNumberFormat="1">
      <alignment horizontal="right"/>
    </xf>
    <xf numFmtId="165" fontId="0" fillId="2" borderId="0" xfId="0" applyNumberFormat="1" applyFill="1" applyAlignment="1">
      <alignment horizontal="center"/>
    </xf>
    <xf numFmtId="0" fontId="11" fillId="0" borderId="0" xfId="0" applyFont="1"/>
    <xf numFmtId="0" fontId="23" fillId="0" borderId="0" xfId="0" applyFont="1" applyAlignment="1">
      <alignment horizontal="left" indent="1"/>
    </xf>
    <xf numFmtId="166" fontId="12" fillId="0" borderId="3" xfId="6" applyNumberFormat="1" applyFont="1" applyBorder="1">
      <alignment horizontal="right"/>
    </xf>
    <xf numFmtId="166" fontId="12" fillId="0" borderId="0" xfId="6" applyNumberFormat="1" applyFont="1">
      <alignment horizontal="right"/>
    </xf>
    <xf numFmtId="0" fontId="18" fillId="0" borderId="0" xfId="0" applyFont="1"/>
    <xf numFmtId="0" fontId="21" fillId="0" borderId="0" xfId="0" applyFont="1" applyAlignment="1">
      <alignment horizontal="left" wrapText="1"/>
    </xf>
    <xf numFmtId="0" fontId="0" fillId="3" borderId="0" xfId="0" applyFill="1"/>
    <xf numFmtId="0" fontId="4" fillId="0" borderId="0" xfId="0" applyFont="1"/>
    <xf numFmtId="0" fontId="9" fillId="0" borderId="0" xfId="0" applyFont="1"/>
    <xf numFmtId="0" fontId="10" fillId="0" borderId="0" xfId="0" applyFont="1"/>
    <xf numFmtId="0" fontId="5" fillId="0" borderId="0" xfId="0" applyFont="1"/>
    <xf numFmtId="0" fontId="11" fillId="0" borderId="0" xfId="0" applyFont="1" applyAlignment="1">
      <alignment horizontal="right" wrapText="1"/>
    </xf>
    <xf numFmtId="0" fontId="9" fillId="0" borderId="0" xfId="0" applyFont="1" applyAlignment="1">
      <alignment wrapText="1"/>
    </xf>
    <xf numFmtId="0" fontId="9" fillId="0" borderId="0" xfId="0" applyFont="1" applyAlignment="1">
      <alignment horizontal="left" indent="2"/>
    </xf>
    <xf numFmtId="0" fontId="15" fillId="0" borderId="0" xfId="0" applyFont="1" applyAlignment="1">
      <alignment horizontal="left" indent="2"/>
    </xf>
    <xf numFmtId="0" fontId="8" fillId="3" borderId="0" xfId="0" applyFont="1" applyFill="1" applyAlignment="1">
      <alignment vertical="center"/>
    </xf>
    <xf numFmtId="0" fontId="12" fillId="0" borderId="3" xfId="0" applyFont="1" applyBorder="1" applyAlignment="1">
      <alignment horizontal="right" wrapText="1"/>
    </xf>
    <xf numFmtId="166" fontId="15" fillId="0" borderId="0" xfId="18" applyNumberFormat="1">
      <alignment horizontal="right"/>
    </xf>
    <xf numFmtId="0" fontId="12" fillId="0" borderId="0" xfId="0" applyFont="1" applyAlignment="1">
      <alignment horizontal="right" wrapText="1"/>
    </xf>
    <xf numFmtId="0" fontId="9" fillId="0" borderId="0" xfId="0" applyFont="1" applyAlignment="1">
      <alignment horizontal="center" wrapText="1"/>
    </xf>
    <xf numFmtId="0" fontId="12" fillId="0" borderId="0" xfId="2" applyFont="1" applyAlignment="1">
      <alignment horizontal="left" indent="1"/>
    </xf>
    <xf numFmtId="165" fontId="9" fillId="0" borderId="0" xfId="0" applyNumberFormat="1" applyFont="1" applyAlignment="1">
      <alignment wrapText="1"/>
    </xf>
    <xf numFmtId="166" fontId="15" fillId="0" borderId="0" xfId="6" applyNumberFormat="1">
      <alignment horizontal="right"/>
    </xf>
    <xf numFmtId="0" fontId="16" fillId="0" borderId="0" xfId="0" applyFont="1" applyAlignment="1">
      <alignment horizontal="left" indent="3"/>
    </xf>
    <xf numFmtId="166" fontId="16" fillId="0" borderId="0" xfId="6" applyNumberFormat="1" applyFont="1">
      <alignment horizontal="right"/>
    </xf>
    <xf numFmtId="0" fontId="12" fillId="0" borderId="0" xfId="0" applyFont="1" applyAlignment="1">
      <alignment horizontal="left" indent="1"/>
    </xf>
    <xf numFmtId="164" fontId="15" fillId="0" borderId="0" xfId="2" applyNumberFormat="1" applyFont="1" applyAlignment="1">
      <alignment horizontal="left" indent="2"/>
    </xf>
    <xf numFmtId="165" fontId="9" fillId="0" borderId="0" xfId="0" applyNumberFormat="1" applyFont="1"/>
    <xf numFmtId="0" fontId="12" fillId="0" borderId="3" xfId="0" applyFont="1" applyBorder="1" applyAlignment="1">
      <alignment horizontal="left"/>
    </xf>
    <xf numFmtId="164" fontId="12" fillId="0" borderId="0" xfId="0" applyNumberFormat="1" applyFont="1" applyAlignment="1">
      <alignment horizontal="right" wrapText="1"/>
    </xf>
    <xf numFmtId="0" fontId="20" fillId="0" borderId="0" xfId="7" applyFont="1" applyBorder="1" applyAlignment="1" applyProtection="1"/>
    <xf numFmtId="0" fontId="24" fillId="0" borderId="0" xfId="0" applyFont="1"/>
    <xf numFmtId="0" fontId="25" fillId="5" borderId="0" xfId="0" applyFont="1" applyFill="1" applyAlignment="1">
      <alignment horizontal="left" vertical="center" indent="10"/>
    </xf>
    <xf numFmtId="164" fontId="12" fillId="0" borderId="0" xfId="0" applyNumberFormat="1" applyFont="1" applyAlignment="1">
      <alignment wrapText="1"/>
    </xf>
    <xf numFmtId="164" fontId="12" fillId="0" borderId="3" xfId="0" applyNumberFormat="1" applyFont="1" applyBorder="1" applyAlignment="1">
      <alignment horizontal="left" wrapText="1"/>
    </xf>
    <xf numFmtId="164" fontId="12" fillId="0" borderId="0" xfId="0" applyNumberFormat="1" applyFont="1" applyAlignment="1">
      <alignment horizontal="left" wrapText="1"/>
    </xf>
    <xf numFmtId="0" fontId="12" fillId="0" borderId="1" xfId="0" applyFont="1" applyBorder="1" applyAlignment="1">
      <alignment horizontal="right" wrapText="1"/>
    </xf>
    <xf numFmtId="164" fontId="12" fillId="0" borderId="0" xfId="0" quotePrefix="1" applyNumberFormat="1" applyFont="1" applyAlignment="1">
      <alignment wrapText="1"/>
    </xf>
    <xf numFmtId="164" fontId="15" fillId="0" borderId="0" xfId="0" applyNumberFormat="1" applyFont="1" applyAlignment="1">
      <alignment horizontal="right"/>
    </xf>
    <xf numFmtId="166" fontId="0" fillId="0" borderId="0" xfId="0" applyNumberFormat="1"/>
    <xf numFmtId="164" fontId="0" fillId="0" borderId="0" xfId="0" applyNumberFormat="1" applyAlignment="1">
      <alignment horizontal="right"/>
    </xf>
    <xf numFmtId="164" fontId="23" fillId="0" borderId="0" xfId="0" applyNumberFormat="1" applyFont="1" applyAlignment="1">
      <alignment wrapText="1"/>
    </xf>
    <xf numFmtId="0" fontId="23" fillId="0" borderId="0" xfId="0" applyFont="1" applyAlignment="1">
      <alignment wrapText="1"/>
    </xf>
    <xf numFmtId="166" fontId="0" fillId="6" borderId="0" xfId="0" applyNumberFormat="1" applyFill="1"/>
    <xf numFmtId="0" fontId="1" fillId="0" borderId="0" xfId="0" applyFont="1"/>
    <xf numFmtId="164" fontId="15" fillId="0" borderId="3" xfId="0" applyNumberFormat="1" applyFont="1" applyBorder="1" applyAlignment="1">
      <alignment horizontal="left" wrapText="1"/>
    </xf>
    <xf numFmtId="164" fontId="15" fillId="0" borderId="0" xfId="0" applyNumberFormat="1" applyFont="1"/>
    <xf numFmtId="164" fontId="24" fillId="0" borderId="0" xfId="0" applyNumberFormat="1" applyFont="1"/>
    <xf numFmtId="164" fontId="18" fillId="0" borderId="0" xfId="0" applyNumberFormat="1" applyFont="1"/>
    <xf numFmtId="164" fontId="29" fillId="0" borderId="0" xfId="0" applyNumberFormat="1" applyFont="1" applyAlignment="1">
      <alignment horizontal="left"/>
    </xf>
    <xf numFmtId="164" fontId="12" fillId="0" borderId="3" xfId="0" applyNumberFormat="1" applyFont="1" applyBorder="1" applyAlignment="1">
      <alignment horizontal="right" wrapText="1"/>
    </xf>
    <xf numFmtId="0" fontId="21" fillId="0" borderId="0" xfId="0" quotePrefix="1" applyFont="1" applyAlignment="1">
      <alignment horizontal="left" wrapText="1"/>
    </xf>
    <xf numFmtId="0" fontId="21" fillId="0" borderId="0" xfId="0" quotePrefix="1" applyFont="1" applyAlignment="1">
      <alignment horizontal="center" wrapText="1"/>
    </xf>
    <xf numFmtId="164" fontId="23" fillId="0" borderId="0" xfId="0" applyNumberFormat="1" applyFont="1" applyAlignment="1">
      <alignment horizontal="left"/>
    </xf>
    <xf numFmtId="0" fontId="15" fillId="0" borderId="0" xfId="6">
      <alignment horizontal="right"/>
    </xf>
    <xf numFmtId="0" fontId="23" fillId="0" borderId="0" xfId="0" applyFont="1" applyAlignment="1">
      <alignment horizontal="left" indent="2"/>
    </xf>
    <xf numFmtId="0" fontId="23" fillId="0" borderId="0" xfId="0" applyFont="1" applyAlignment="1">
      <alignment horizontal="left" indent="3"/>
    </xf>
    <xf numFmtId="164" fontId="23" fillId="0" borderId="0" xfId="0" applyNumberFormat="1" applyFont="1" applyAlignment="1">
      <alignment horizontal="left" indent="1"/>
    </xf>
    <xf numFmtId="164" fontId="23" fillId="0" borderId="0" xfId="0" applyNumberFormat="1" applyFont="1" applyAlignment="1">
      <alignment horizontal="left" indent="2"/>
    </xf>
    <xf numFmtId="0" fontId="23" fillId="0" borderId="0" xfId="0" applyFont="1" applyAlignment="1">
      <alignment horizontal="left" indent="4"/>
    </xf>
    <xf numFmtId="164" fontId="30" fillId="0" borderId="0" xfId="0" applyNumberFormat="1" applyFont="1" applyAlignment="1">
      <alignment horizontal="left"/>
    </xf>
    <xf numFmtId="0" fontId="21" fillId="0" borderId="0" xfId="0" applyFont="1" applyAlignment="1">
      <alignment horizontal="left"/>
    </xf>
    <xf numFmtId="166" fontId="15" fillId="0" borderId="3" xfId="6" applyNumberFormat="1" applyBorder="1">
      <alignment horizontal="right"/>
    </xf>
    <xf numFmtId="164" fontId="23" fillId="0" borderId="0" xfId="0" applyNumberFormat="1" applyFont="1"/>
    <xf numFmtId="164" fontId="31" fillId="0" borderId="0" xfId="0" applyNumberFormat="1" applyFont="1"/>
    <xf numFmtId="0" fontId="0" fillId="0" borderId="0" xfId="0" applyAlignment="1">
      <alignment wrapText="1"/>
    </xf>
    <xf numFmtId="0" fontId="20" fillId="0" borderId="0" xfId="0" applyFont="1"/>
    <xf numFmtId="164" fontId="20" fillId="0" borderId="0" xfId="0" applyNumberFormat="1" applyFont="1"/>
    <xf numFmtId="0" fontId="1" fillId="0" borderId="0" xfId="0" applyFont="1" applyAlignment="1">
      <alignment horizontal="left"/>
    </xf>
    <xf numFmtId="0" fontId="1" fillId="2" borderId="0" xfId="0" applyFont="1" applyFill="1" applyAlignment="1">
      <alignment horizontal="center" vertical="center"/>
    </xf>
    <xf numFmtId="0" fontId="13" fillId="0" borderId="0" xfId="0" applyFont="1" applyAlignment="1">
      <alignment horizontal="right" wrapText="1"/>
    </xf>
    <xf numFmtId="0" fontId="0" fillId="2" borderId="10" xfId="0" applyFill="1" applyBorder="1"/>
    <xf numFmtId="0" fontId="0" fillId="2" borderId="11" xfId="0" applyFill="1" applyBorder="1"/>
    <xf numFmtId="0" fontId="0" fillId="2" borderId="12" xfId="0" applyFill="1" applyBorder="1"/>
    <xf numFmtId="0" fontId="0" fillId="2" borderId="14" xfId="0" applyFill="1" applyBorder="1"/>
    <xf numFmtId="0" fontId="14" fillId="0" borderId="0" xfId="28" applyAlignment="1">
      <alignment horizontal="center"/>
      <protection locked="0"/>
    </xf>
    <xf numFmtId="0" fontId="14" fillId="0" borderId="0" xfId="28">
      <protection locked="0"/>
    </xf>
    <xf numFmtId="0" fontId="14" fillId="2" borderId="0" xfId="33" applyFill="1">
      <protection locked="0"/>
    </xf>
    <xf numFmtId="0" fontId="14" fillId="2" borderId="0" xfId="28" applyFill="1">
      <protection locked="0"/>
    </xf>
    <xf numFmtId="0" fontId="24" fillId="2" borderId="0" xfId="29" applyFont="1" applyFill="1">
      <protection locked="0"/>
    </xf>
    <xf numFmtId="0" fontId="14" fillId="2" borderId="0" xfId="34" applyFont="1" applyFill="1">
      <protection locked="0"/>
    </xf>
    <xf numFmtId="0" fontId="18" fillId="2" borderId="7" xfId="32" applyFont="1" applyFill="1" applyBorder="1" applyAlignment="1">
      <alignment vertical="center" wrapText="1"/>
      <protection locked="0"/>
    </xf>
    <xf numFmtId="0" fontId="18" fillId="2" borderId="7" xfId="31" applyFont="1" applyFill="1" applyBorder="1" applyAlignment="1">
      <alignment horizontal="center" vertical="center" wrapText="1"/>
      <protection locked="0"/>
    </xf>
    <xf numFmtId="0" fontId="18" fillId="2" borderId="7" xfId="30" applyFill="1" applyBorder="1" applyAlignment="1">
      <alignment vertical="center" wrapText="1"/>
      <protection locked="0"/>
    </xf>
    <xf numFmtId="0" fontId="14" fillId="3" borderId="0" xfId="28" applyFill="1" applyProtection="1"/>
    <xf numFmtId="0" fontId="10" fillId="0" borderId="0" xfId="28" applyFont="1">
      <protection locked="0"/>
    </xf>
    <xf numFmtId="164" fontId="0" fillId="0" borderId="2" xfId="0" applyNumberFormat="1" applyBorder="1"/>
    <xf numFmtId="0" fontId="23" fillId="0" borderId="0" xfId="0" applyFont="1"/>
    <xf numFmtId="0" fontId="15" fillId="0" borderId="0" xfId="0" applyFont="1"/>
    <xf numFmtId="0" fontId="18" fillId="0" borderId="0" xfId="28" applyFont="1" applyAlignment="1">
      <alignment horizontal="center"/>
      <protection locked="0"/>
    </xf>
    <xf numFmtId="0" fontId="34" fillId="3" borderId="0" xfId="39" applyFill="1" applyProtection="1"/>
    <xf numFmtId="0" fontId="34" fillId="0" borderId="0" xfId="39">
      <protection locked="0"/>
    </xf>
    <xf numFmtId="0" fontId="34" fillId="2" borderId="0" xfId="39" applyFill="1">
      <protection locked="0"/>
    </xf>
    <xf numFmtId="0" fontId="18" fillId="2" borderId="7" xfId="40" applyFont="1" applyFill="1" applyBorder="1" applyAlignment="1">
      <alignment horizontal="center" vertical="center" wrapText="1"/>
      <protection locked="0"/>
    </xf>
    <xf numFmtId="0" fontId="18" fillId="2" borderId="7" xfId="41" applyFont="1" applyFill="1" applyBorder="1" applyAlignment="1">
      <alignment vertical="center" wrapText="1"/>
      <protection locked="0"/>
    </xf>
    <xf numFmtId="0" fontId="34" fillId="2" borderId="0" xfId="42" applyFill="1">
      <protection locked="0"/>
    </xf>
    <xf numFmtId="0" fontId="10" fillId="0" borderId="0" xfId="39" applyFont="1">
      <protection locked="0"/>
    </xf>
    <xf numFmtId="168" fontId="15" fillId="0" borderId="0" xfId="6" applyNumberFormat="1">
      <alignment horizontal="right"/>
    </xf>
    <xf numFmtId="167" fontId="15" fillId="0" borderId="0" xfId="6" applyNumberFormat="1">
      <alignment horizontal="right"/>
    </xf>
    <xf numFmtId="164" fontId="23" fillId="0" borderId="0" xfId="0" applyNumberFormat="1" applyFont="1" applyAlignment="1">
      <alignment horizontal="right"/>
    </xf>
    <xf numFmtId="167" fontId="15" fillId="0" borderId="0" xfId="5" applyNumberFormat="1">
      <alignment horizontal="right"/>
    </xf>
    <xf numFmtId="168" fontId="15" fillId="0" borderId="0" xfId="5" applyNumberFormat="1">
      <alignment horizontal="right"/>
    </xf>
    <xf numFmtId="164" fontId="23" fillId="0" borderId="0" xfId="43" applyNumberFormat="1" applyFont="1">
      <alignment horizontal="right"/>
    </xf>
    <xf numFmtId="0" fontId="26" fillId="0" borderId="0" xfId="44">
      <alignment horizontal="right"/>
    </xf>
    <xf numFmtId="0" fontId="14" fillId="2" borderId="0" xfId="33" applyFill="1" applyAlignment="1">
      <alignment horizontal="center"/>
      <protection locked="0"/>
    </xf>
    <xf numFmtId="2" fontId="0" fillId="0" borderId="0" xfId="0" applyNumberFormat="1"/>
    <xf numFmtId="2" fontId="0" fillId="2" borderId="3" xfId="0" applyNumberFormat="1" applyFill="1" applyBorder="1" applyAlignment="1">
      <alignment horizontal="center"/>
    </xf>
    <xf numFmtId="0" fontId="14" fillId="0" borderId="0" xfId="28" applyAlignment="1">
      <alignment horizontal="right"/>
      <protection locked="0"/>
    </xf>
    <xf numFmtId="0" fontId="0" fillId="2" borderId="0" xfId="0" applyFill="1" applyAlignment="1">
      <alignment horizontal="left" indent="1"/>
    </xf>
    <xf numFmtId="0" fontId="0" fillId="2" borderId="3" xfId="0" applyFill="1" applyBorder="1" applyAlignment="1">
      <alignment horizontal="left" indent="1"/>
    </xf>
    <xf numFmtId="165" fontId="0" fillId="2" borderId="3" xfId="0" applyNumberFormat="1" applyFill="1" applyBorder="1" applyAlignment="1">
      <alignment horizontal="center"/>
    </xf>
    <xf numFmtId="0" fontId="1" fillId="2" borderId="17" xfId="0" applyFont="1" applyFill="1" applyBorder="1"/>
    <xf numFmtId="0" fontId="11" fillId="0" borderId="0" xfId="0" applyFont="1" applyAlignment="1">
      <alignment horizontal="center"/>
    </xf>
    <xf numFmtId="0" fontId="12" fillId="0" borderId="0" xfId="0" applyFont="1" applyAlignment="1">
      <alignment horizontal="left"/>
    </xf>
    <xf numFmtId="0" fontId="15" fillId="0" borderId="0" xfId="0" applyFont="1" applyAlignment="1">
      <alignment horizontal="left"/>
    </xf>
    <xf numFmtId="0" fontId="13" fillId="0" borderId="0" xfId="0" applyFont="1" applyAlignment="1">
      <alignment wrapText="1"/>
    </xf>
    <xf numFmtId="0" fontId="1" fillId="0" borderId="0" xfId="0" applyFont="1" applyAlignment="1">
      <alignment horizontal="right" vertical="top" wrapText="1"/>
    </xf>
    <xf numFmtId="0" fontId="1" fillId="0" borderId="0" xfId="0" applyFont="1" applyAlignment="1">
      <alignment horizontal="center" vertical="center" wrapText="1"/>
    </xf>
    <xf numFmtId="0" fontId="0" fillId="0" borderId="0" xfId="0" applyAlignment="1">
      <alignment horizontal="right"/>
    </xf>
    <xf numFmtId="0" fontId="1" fillId="0" borderId="0" xfId="0" applyFont="1" applyAlignment="1">
      <alignment horizontal="right"/>
    </xf>
    <xf numFmtId="0" fontId="1" fillId="0" borderId="0" xfId="0" applyFont="1" applyAlignment="1">
      <alignment horizontal="left" vertical="top" wrapText="1"/>
    </xf>
    <xf numFmtId="0" fontId="14" fillId="3" borderId="0" xfId="28" applyFill="1" applyAlignment="1" applyProtection="1">
      <alignment horizontal="center"/>
    </xf>
    <xf numFmtId="0" fontId="9" fillId="0" borderId="0" xfId="0" applyFont="1" applyAlignment="1">
      <alignment horizontal="left" indent="1"/>
    </xf>
    <xf numFmtId="165" fontId="11" fillId="0" borderId="0" xfId="0" applyNumberFormat="1" applyFont="1"/>
    <xf numFmtId="166" fontId="15" fillId="0" borderId="0" xfId="4" applyNumberFormat="1">
      <alignment horizontal="right"/>
    </xf>
    <xf numFmtId="166" fontId="16" fillId="0" borderId="0" xfId="4" applyNumberFormat="1" applyFont="1">
      <alignment horizontal="right"/>
    </xf>
    <xf numFmtId="166" fontId="12" fillId="0" borderId="0" xfId="4" applyNumberFormat="1" applyFont="1">
      <alignment horizontal="right"/>
    </xf>
    <xf numFmtId="166" fontId="12" fillId="0" borderId="3" xfId="4" applyNumberFormat="1" applyFont="1" applyBorder="1">
      <alignment horizontal="right"/>
    </xf>
    <xf numFmtId="164" fontId="12" fillId="0" borderId="0" xfId="0" applyNumberFormat="1" applyFont="1" applyAlignment="1">
      <alignment horizontal="left"/>
    </xf>
    <xf numFmtId="164" fontId="12" fillId="0" borderId="0" xfId="2" applyNumberFormat="1" applyFont="1" applyAlignment="1">
      <alignment horizontal="left"/>
    </xf>
    <xf numFmtId="0" fontId="15" fillId="0" borderId="0" xfId="3" applyFont="1" applyAlignment="1">
      <alignment horizontal="left" indent="1"/>
    </xf>
    <xf numFmtId="164" fontId="15" fillId="0" borderId="0" xfId="0" applyNumberFormat="1" applyFont="1" applyAlignment="1">
      <alignment horizontal="left" indent="2"/>
    </xf>
    <xf numFmtId="164" fontId="15" fillId="0" borderId="0" xfId="0" applyNumberFormat="1" applyFont="1" applyAlignment="1">
      <alignment horizontal="left" indent="3"/>
    </xf>
    <xf numFmtId="164" fontId="15" fillId="0" borderId="0" xfId="0" applyNumberFormat="1" applyFont="1" applyAlignment="1">
      <alignment horizontal="left" indent="1"/>
    </xf>
    <xf numFmtId="0" fontId="16" fillId="0" borderId="0" xfId="0" applyFont="1" applyAlignment="1">
      <alignment horizontal="left" indent="2"/>
    </xf>
    <xf numFmtId="164" fontId="16" fillId="0" borderId="0" xfId="0" applyNumberFormat="1" applyFont="1" applyAlignment="1">
      <alignment horizontal="left" indent="1"/>
    </xf>
    <xf numFmtId="166" fontId="15" fillId="0" borderId="0" xfId="10" applyNumberFormat="1">
      <alignment horizontal="right"/>
    </xf>
    <xf numFmtId="164" fontId="16" fillId="0" borderId="0" xfId="0" applyNumberFormat="1" applyFont="1" applyAlignment="1">
      <alignment horizontal="left" indent="2"/>
    </xf>
    <xf numFmtId="164" fontId="12" fillId="0" borderId="0" xfId="0" applyNumberFormat="1" applyFont="1" applyAlignment="1">
      <alignment horizontal="left" indent="1"/>
    </xf>
    <xf numFmtId="164" fontId="12" fillId="0" borderId="3" xfId="0" applyNumberFormat="1" applyFont="1" applyBorder="1" applyAlignment="1">
      <alignment horizontal="left"/>
    </xf>
    <xf numFmtId="0" fontId="17" fillId="0" borderId="0" xfId="0" applyFont="1" applyAlignment="1">
      <alignment horizontal="left" indent="1"/>
    </xf>
    <xf numFmtId="166" fontId="16" fillId="0" borderId="0" xfId="5" applyNumberFormat="1" applyFont="1">
      <alignment horizontal="right"/>
    </xf>
    <xf numFmtId="0" fontId="11" fillId="0" borderId="0" xfId="0" applyFont="1" applyAlignment="1">
      <alignment horizontal="left"/>
    </xf>
    <xf numFmtId="164" fontId="15" fillId="0" borderId="0" xfId="0" applyNumberFormat="1" applyFont="1" applyAlignment="1">
      <alignment horizontal="left"/>
    </xf>
    <xf numFmtId="0" fontId="0" fillId="0" borderId="0" xfId="0" applyProtection="1">
      <protection locked="0"/>
    </xf>
    <xf numFmtId="0" fontId="0" fillId="2" borderId="0" xfId="0" applyFill="1" applyProtection="1">
      <protection locked="0"/>
    </xf>
    <xf numFmtId="0" fontId="10" fillId="0" borderId="0" xfId="0" applyFont="1" applyProtection="1">
      <protection locked="0"/>
    </xf>
    <xf numFmtId="0" fontId="0" fillId="0" borderId="0" xfId="0" applyAlignment="1">
      <alignment horizontal="left" indent="1"/>
    </xf>
    <xf numFmtId="0" fontId="0" fillId="0" borderId="0" xfId="0" applyAlignment="1" applyProtection="1">
      <alignment horizontal="center"/>
      <protection locked="0"/>
    </xf>
    <xf numFmtId="2" fontId="0" fillId="0" borderId="0" xfId="0" applyNumberFormat="1" applyAlignment="1">
      <alignment horizontal="center"/>
    </xf>
    <xf numFmtId="0" fontId="28" fillId="2" borderId="0" xfId="0" applyFont="1" applyFill="1" applyAlignment="1">
      <alignment horizontal="left" indent="1"/>
    </xf>
    <xf numFmtId="0" fontId="1" fillId="2" borderId="0" xfId="0" applyFont="1" applyFill="1" applyAlignment="1">
      <alignment horizontal="center" wrapText="1"/>
    </xf>
    <xf numFmtId="170" fontId="0" fillId="2" borderId="0" xfId="0" applyNumberFormat="1" applyFill="1" applyAlignment="1">
      <alignment horizontal="center"/>
    </xf>
    <xf numFmtId="3" fontId="0" fillId="0" borderId="0" xfId="0" applyNumberFormat="1"/>
    <xf numFmtId="0" fontId="37" fillId="2" borderId="3" xfId="0" applyFont="1" applyFill="1" applyBorder="1"/>
    <xf numFmtId="0" fontId="39" fillId="2" borderId="0" xfId="0" applyFont="1" applyFill="1"/>
    <xf numFmtId="0" fontId="39" fillId="2" borderId="0" xfId="0" applyFont="1" applyFill="1" applyAlignment="1">
      <alignment horizontal="left" vertical="center" indent="1"/>
    </xf>
    <xf numFmtId="2" fontId="39" fillId="2" borderId="0" xfId="0" applyNumberFormat="1" applyFont="1" applyFill="1" applyAlignment="1">
      <alignment horizontal="center"/>
    </xf>
    <xf numFmtId="0" fontId="39" fillId="2" borderId="0" xfId="0" applyFont="1" applyFill="1" applyAlignment="1">
      <alignment horizontal="center"/>
    </xf>
    <xf numFmtId="165" fontId="39" fillId="2" borderId="0" xfId="0" applyNumberFormat="1" applyFont="1" applyFill="1" applyAlignment="1">
      <alignment horizontal="center"/>
    </xf>
    <xf numFmtId="0" fontId="39" fillId="2" borderId="0" xfId="0" applyFont="1" applyFill="1" applyAlignment="1">
      <alignment horizontal="left" vertical="center" wrapText="1" indent="1"/>
    </xf>
    <xf numFmtId="0" fontId="37" fillId="2" borderId="3" xfId="0" applyFont="1" applyFill="1" applyBorder="1" applyAlignment="1">
      <alignment horizontal="left" indent="1"/>
    </xf>
    <xf numFmtId="165" fontId="37" fillId="2" borderId="3" xfId="0" applyNumberFormat="1" applyFont="1" applyFill="1" applyBorder="1" applyAlignment="1">
      <alignment horizontal="center"/>
    </xf>
    <xf numFmtId="0" fontId="39" fillId="2" borderId="3" xfId="0" applyFont="1" applyFill="1" applyBorder="1"/>
    <xf numFmtId="0" fontId="39" fillId="2" borderId="2" xfId="0" applyFont="1" applyFill="1" applyBorder="1"/>
    <xf numFmtId="0" fontId="1" fillId="2" borderId="3" xfId="0" applyFont="1" applyFill="1" applyBorder="1" applyAlignment="1">
      <alignment horizontal="center" wrapText="1"/>
    </xf>
    <xf numFmtId="2" fontId="0" fillId="2" borderId="0" xfId="0" applyNumberFormat="1" applyFill="1" applyAlignment="1">
      <alignment horizontal="center"/>
    </xf>
    <xf numFmtId="0" fontId="1" fillId="2" borderId="2" xfId="0" applyFont="1" applyFill="1" applyBorder="1" applyAlignment="1">
      <alignment horizontal="center" vertical="center"/>
    </xf>
    <xf numFmtId="0" fontId="1" fillId="2" borderId="3" xfId="0" applyFont="1" applyFill="1" applyBorder="1" applyAlignment="1">
      <alignment horizontal="center" vertical="center"/>
    </xf>
    <xf numFmtId="0" fontId="2" fillId="2" borderId="2" xfId="0" applyFont="1" applyFill="1" applyBorder="1" applyAlignment="1">
      <alignment horizontal="center" wrapText="1"/>
    </xf>
    <xf numFmtId="0" fontId="34" fillId="3" borderId="0" xfId="39" applyFill="1" applyAlignment="1" applyProtection="1">
      <alignment horizontal="center"/>
    </xf>
    <xf numFmtId="0" fontId="34" fillId="0" borderId="0" xfId="39" applyAlignment="1">
      <alignment horizontal="center"/>
      <protection locked="0"/>
    </xf>
    <xf numFmtId="0" fontId="47" fillId="0" borderId="0" xfId="0" applyFont="1"/>
    <xf numFmtId="0" fontId="48" fillId="0" borderId="0" xfId="0" applyFont="1"/>
    <xf numFmtId="0" fontId="38" fillId="2" borderId="0" xfId="0" applyFont="1" applyFill="1" applyAlignment="1">
      <alignment horizontal="center"/>
    </xf>
    <xf numFmtId="0" fontId="37" fillId="2" borderId="0" xfId="0" applyFont="1" applyFill="1" applyAlignment="1">
      <alignment horizontal="center"/>
    </xf>
    <xf numFmtId="165" fontId="37" fillId="2" borderId="0" xfId="0" applyNumberFormat="1" applyFont="1" applyFill="1" applyAlignment="1">
      <alignment horizontal="center"/>
    </xf>
    <xf numFmtId="0" fontId="49" fillId="3" borderId="0" xfId="129" applyFill="1" applyProtection="1"/>
    <xf numFmtId="0" fontId="49" fillId="0" borderId="0" xfId="129">
      <protection locked="0"/>
    </xf>
    <xf numFmtId="0" fontId="49" fillId="2" borderId="0" xfId="129" applyFill="1">
      <protection locked="0"/>
    </xf>
    <xf numFmtId="0" fontId="18" fillId="2" borderId="7" xfId="130" applyFont="1" applyFill="1" applyBorder="1" applyAlignment="1">
      <alignment horizontal="center" vertical="center" wrapText="1"/>
      <protection locked="0"/>
    </xf>
    <xf numFmtId="0" fontId="18" fillId="2" borderId="7" xfId="131" applyFont="1" applyFill="1" applyBorder="1" applyAlignment="1">
      <alignment vertical="center" wrapText="1"/>
      <protection locked="0"/>
    </xf>
    <xf numFmtId="0" fontId="49" fillId="2" borderId="0" xfId="132" applyFill="1">
      <protection locked="0"/>
    </xf>
    <xf numFmtId="0" fontId="10" fillId="0" borderId="0" xfId="129" applyFont="1">
      <protection locked="0"/>
    </xf>
    <xf numFmtId="0" fontId="0" fillId="3" borderId="0" xfId="0" applyFill="1" applyAlignment="1">
      <alignment horizontal="center"/>
    </xf>
    <xf numFmtId="0" fontId="14" fillId="2" borderId="25" xfId="33" applyFill="1" applyBorder="1" applyAlignment="1">
      <alignment horizontal="center"/>
      <protection locked="0"/>
    </xf>
    <xf numFmtId="0" fontId="14" fillId="2" borderId="11" xfId="33" applyFill="1" applyBorder="1" applyAlignment="1">
      <alignment horizontal="center"/>
      <protection locked="0"/>
    </xf>
    <xf numFmtId="171" fontId="0" fillId="0" borderId="0" xfId="133" applyNumberFormat="1" applyFont="1"/>
    <xf numFmtId="4" fontId="50" fillId="15" borderId="26" xfId="0" applyNumberFormat="1" applyFont="1" applyFill="1" applyBorder="1" applyAlignment="1">
      <alignment horizontal="right" vertical="center"/>
    </xf>
    <xf numFmtId="0" fontId="50" fillId="15" borderId="27" xfId="0" applyFont="1" applyFill="1" applyBorder="1" applyAlignment="1">
      <alignment horizontal="right" vertical="center"/>
    </xf>
    <xf numFmtId="171" fontId="15" fillId="0" borderId="0" xfId="133" applyNumberFormat="1" applyFont="1" applyAlignment="1">
      <alignment horizontal="right"/>
    </xf>
    <xf numFmtId="0" fontId="37" fillId="2" borderId="3" xfId="0" applyFont="1" applyFill="1" applyBorder="1" applyAlignment="1">
      <alignment horizontal="center" wrapText="1"/>
    </xf>
    <xf numFmtId="0" fontId="38" fillId="2" borderId="2" xfId="0" applyFont="1" applyFill="1" applyBorder="1"/>
    <xf numFmtId="0" fontId="39" fillId="2" borderId="0" xfId="0" applyFont="1" applyFill="1" applyAlignment="1">
      <alignment wrapText="1"/>
    </xf>
    <xf numFmtId="0" fontId="37" fillId="2" borderId="0" xfId="0" applyFont="1" applyFill="1" applyAlignment="1">
      <alignment wrapText="1"/>
    </xf>
    <xf numFmtId="0" fontId="0" fillId="2" borderId="25" xfId="0" applyFill="1" applyBorder="1"/>
    <xf numFmtId="169" fontId="0" fillId="2" borderId="0" xfId="0" applyNumberFormat="1" applyFill="1" applyAlignment="1">
      <alignment horizontal="center"/>
    </xf>
    <xf numFmtId="169" fontId="0" fillId="2" borderId="13" xfId="0" applyNumberFormat="1" applyFill="1" applyBorder="1" applyAlignment="1">
      <alignment horizontal="center"/>
    </xf>
    <xf numFmtId="169" fontId="0" fillId="2" borderId="15" xfId="0" applyNumberFormat="1" applyFill="1" applyBorder="1" applyAlignment="1">
      <alignment horizontal="center"/>
    </xf>
    <xf numFmtId="169" fontId="0" fillId="2" borderId="16" xfId="0" applyNumberFormat="1" applyFill="1" applyBorder="1" applyAlignment="1">
      <alignment horizontal="center"/>
    </xf>
    <xf numFmtId="0" fontId="52" fillId="2" borderId="0" xfId="0" applyFont="1" applyFill="1"/>
    <xf numFmtId="0" fontId="53" fillId="2" borderId="0" xfId="0" applyFont="1" applyFill="1" applyAlignment="1">
      <alignment horizontal="left"/>
    </xf>
    <xf numFmtId="2" fontId="52" fillId="2" borderId="0" xfId="0" applyNumberFormat="1" applyFont="1" applyFill="1" applyAlignment="1">
      <alignment horizontal="center"/>
    </xf>
    <xf numFmtId="0" fontId="53" fillId="2" borderId="1" xfId="0" applyFont="1" applyFill="1" applyBorder="1" applyAlignment="1">
      <alignment horizontal="left"/>
    </xf>
    <xf numFmtId="0" fontId="53" fillId="2" borderId="1" xfId="0" applyFont="1" applyFill="1" applyBorder="1"/>
    <xf numFmtId="0" fontId="52" fillId="2" borderId="0" xfId="0" applyFont="1" applyFill="1" applyAlignment="1">
      <alignment horizontal="center"/>
    </xf>
    <xf numFmtId="0" fontId="53" fillId="2" borderId="2" xfId="0" applyFont="1" applyFill="1" applyBorder="1" applyAlignment="1">
      <alignment horizontal="center" vertical="center"/>
    </xf>
    <xf numFmtId="0" fontId="54" fillId="2" borderId="2" xfId="0" applyFont="1" applyFill="1" applyBorder="1" applyAlignment="1">
      <alignment horizontal="center" wrapText="1"/>
    </xf>
    <xf numFmtId="0" fontId="53" fillId="2" borderId="0" xfId="0" applyFont="1" applyFill="1" applyAlignment="1">
      <alignment horizontal="center" vertical="center"/>
    </xf>
    <xf numFmtId="0" fontId="53" fillId="2" borderId="3" xfId="0" applyFont="1" applyFill="1" applyBorder="1" applyAlignment="1">
      <alignment horizontal="center" wrapText="1"/>
    </xf>
    <xf numFmtId="0" fontId="53" fillId="2" borderId="3" xfId="0" applyFont="1" applyFill="1" applyBorder="1" applyAlignment="1">
      <alignment horizontal="center" vertical="center"/>
    </xf>
    <xf numFmtId="0" fontId="52" fillId="2" borderId="0" xfId="0" applyFont="1" applyFill="1" applyAlignment="1">
      <alignment horizontal="left" indent="1"/>
    </xf>
    <xf numFmtId="170" fontId="52" fillId="2" borderId="0" xfId="0" applyNumberFormat="1" applyFont="1" applyFill="1" applyAlignment="1">
      <alignment horizontal="center"/>
    </xf>
    <xf numFmtId="0" fontId="53" fillId="2" borderId="0" xfId="0" applyFont="1" applyFill="1" applyAlignment="1">
      <alignment horizontal="center" wrapText="1"/>
    </xf>
    <xf numFmtId="0" fontId="55" fillId="2" borderId="0" xfId="0" applyFont="1" applyFill="1" applyAlignment="1">
      <alignment horizontal="left" indent="1"/>
    </xf>
    <xf numFmtId="165" fontId="52" fillId="2" borderId="0" xfId="0" applyNumberFormat="1" applyFont="1" applyFill="1" applyAlignment="1">
      <alignment horizontal="center"/>
    </xf>
    <xf numFmtId="0" fontId="52" fillId="2" borderId="3" xfId="0" applyFont="1" applyFill="1" applyBorder="1" applyAlignment="1">
      <alignment horizontal="left" indent="1"/>
    </xf>
    <xf numFmtId="0" fontId="52" fillId="2" borderId="3" xfId="0" applyFont="1" applyFill="1" applyBorder="1" applyAlignment="1">
      <alignment horizontal="center"/>
    </xf>
    <xf numFmtId="2" fontId="52" fillId="2" borderId="3" xfId="0" applyNumberFormat="1" applyFont="1" applyFill="1" applyBorder="1" applyAlignment="1">
      <alignment horizontal="center"/>
    </xf>
    <xf numFmtId="165" fontId="52" fillId="2" borderId="3" xfId="0" applyNumberFormat="1" applyFont="1" applyFill="1" applyBorder="1" applyAlignment="1">
      <alignment horizontal="center"/>
    </xf>
    <xf numFmtId="0" fontId="52" fillId="2" borderId="2" xfId="0" applyFont="1" applyFill="1" applyBorder="1" applyAlignment="1">
      <alignment horizontal="left" indent="1"/>
    </xf>
    <xf numFmtId="2" fontId="52" fillId="2" borderId="2" xfId="0" applyNumberFormat="1" applyFont="1" applyFill="1" applyBorder="1" applyAlignment="1">
      <alignment horizontal="center"/>
    </xf>
    <xf numFmtId="169" fontId="52" fillId="2" borderId="3" xfId="0" applyNumberFormat="1" applyFont="1" applyFill="1" applyBorder="1" applyAlignment="1">
      <alignment horizontal="center"/>
    </xf>
    <xf numFmtId="0" fontId="52" fillId="2" borderId="3" xfId="0" applyFont="1" applyFill="1" applyBorder="1" applyAlignment="1">
      <alignment horizontal="left" indent="2"/>
    </xf>
    <xf numFmtId="0" fontId="52" fillId="2" borderId="0" xfId="0" applyFont="1" applyFill="1" applyAlignment="1">
      <alignment horizontal="left" indent="2"/>
    </xf>
    <xf numFmtId="0" fontId="53" fillId="2" borderId="29" xfId="0" applyFont="1" applyFill="1" applyBorder="1" applyAlignment="1">
      <alignment horizontal="left"/>
    </xf>
    <xf numFmtId="0" fontId="52" fillId="2" borderId="30" xfId="0" applyFont="1" applyFill="1" applyBorder="1"/>
    <xf numFmtId="0" fontId="52" fillId="2" borderId="31" xfId="0" applyFont="1" applyFill="1" applyBorder="1"/>
    <xf numFmtId="0" fontId="52" fillId="2" borderId="19" xfId="0" applyFont="1" applyFill="1" applyBorder="1" applyAlignment="1">
      <alignment horizontal="left" indent="1"/>
    </xf>
    <xf numFmtId="0" fontId="52" fillId="2" borderId="18" xfId="0" applyFont="1" applyFill="1" applyBorder="1" applyAlignment="1">
      <alignment horizontal="left" indent="1"/>
    </xf>
    <xf numFmtId="0" fontId="52" fillId="2" borderId="32" xfId="0" applyFont="1" applyFill="1" applyBorder="1"/>
    <xf numFmtId="0" fontId="56" fillId="2" borderId="19" xfId="0" applyFont="1" applyFill="1" applyBorder="1" applyAlignment="1">
      <alignment horizontal="left" indent="1"/>
    </xf>
    <xf numFmtId="0" fontId="56" fillId="2" borderId="18" xfId="0" applyFont="1" applyFill="1" applyBorder="1" applyAlignment="1">
      <alignment horizontal="left" indent="1"/>
    </xf>
    <xf numFmtId="0" fontId="56" fillId="2" borderId="29" xfId="0" applyFont="1" applyFill="1" applyBorder="1" applyAlignment="1">
      <alignment horizontal="left" indent="1"/>
    </xf>
    <xf numFmtId="0" fontId="54" fillId="2" borderId="0" xfId="0" applyFont="1" applyFill="1" applyAlignment="1">
      <alignment horizontal="left"/>
    </xf>
    <xf numFmtId="3" fontId="52" fillId="2" borderId="31" xfId="0" applyNumberFormat="1" applyFont="1" applyFill="1" applyBorder="1" applyAlignment="1">
      <alignment horizontal="center"/>
    </xf>
    <xf numFmtId="0" fontId="52" fillId="2" borderId="32" xfId="0" applyFont="1" applyFill="1" applyBorder="1" applyAlignment="1">
      <alignment horizontal="center"/>
    </xf>
    <xf numFmtId="0" fontId="53" fillId="2" borderId="17" xfId="0" applyFont="1" applyFill="1" applyBorder="1"/>
    <xf numFmtId="0" fontId="52" fillId="2" borderId="28" xfId="0" applyFont="1" applyFill="1" applyBorder="1"/>
    <xf numFmtId="2" fontId="52" fillId="13" borderId="20" xfId="0" applyNumberFormat="1" applyFont="1" applyFill="1" applyBorder="1" applyAlignment="1">
      <alignment horizontal="center"/>
    </xf>
    <xf numFmtId="2" fontId="52" fillId="13" borderId="8" xfId="0" applyNumberFormat="1" applyFont="1" applyFill="1" applyBorder="1" applyAlignment="1">
      <alignment horizontal="center"/>
    </xf>
    <xf numFmtId="2" fontId="52" fillId="13" borderId="21" xfId="0" applyNumberFormat="1" applyFont="1" applyFill="1" applyBorder="1" applyAlignment="1">
      <alignment horizontal="center"/>
    </xf>
    <xf numFmtId="0" fontId="54" fillId="2" borderId="0" xfId="0" applyFont="1" applyFill="1"/>
    <xf numFmtId="2" fontId="0" fillId="2" borderId="0" xfId="0" applyNumberFormat="1" applyFill="1"/>
    <xf numFmtId="165" fontId="57" fillId="2" borderId="3" xfId="0" applyNumberFormat="1" applyFont="1" applyFill="1" applyBorder="1" applyAlignment="1">
      <alignment horizontal="center"/>
    </xf>
    <xf numFmtId="0" fontId="38" fillId="2" borderId="2" xfId="0" applyFont="1" applyFill="1" applyBorder="1" applyAlignment="1">
      <alignment horizontal="center"/>
    </xf>
    <xf numFmtId="165" fontId="0" fillId="2" borderId="7" xfId="0" applyNumberFormat="1" applyFill="1" applyBorder="1" applyAlignment="1">
      <alignment horizontal="center"/>
    </xf>
    <xf numFmtId="166" fontId="0" fillId="2" borderId="7" xfId="0" applyNumberFormat="1" applyFill="1" applyBorder="1" applyAlignment="1">
      <alignment horizontal="center"/>
    </xf>
    <xf numFmtId="166" fontId="15" fillId="2" borderId="0" xfId="6" applyNumberFormat="1" applyFill="1">
      <alignment horizontal="right"/>
    </xf>
    <xf numFmtId="0" fontId="23" fillId="2" borderId="0" xfId="0" applyFont="1" applyFill="1" applyAlignment="1">
      <alignment horizontal="left" indent="2"/>
    </xf>
    <xf numFmtId="166" fontId="15" fillId="7" borderId="17" xfId="6" applyNumberFormat="1" applyFill="1" applyBorder="1">
      <alignment horizontal="right"/>
    </xf>
    <xf numFmtId="166" fontId="15" fillId="7" borderId="1" xfId="6" applyNumberFormat="1" applyFill="1" applyBorder="1">
      <alignment horizontal="right"/>
    </xf>
    <xf numFmtId="166" fontId="15" fillId="7" borderId="28" xfId="6" applyNumberFormat="1" applyFill="1" applyBorder="1">
      <alignment horizontal="right"/>
    </xf>
    <xf numFmtId="164" fontId="15" fillId="7" borderId="28" xfId="0" applyNumberFormat="1" applyFont="1" applyFill="1" applyBorder="1" applyAlignment="1">
      <alignment horizontal="right"/>
    </xf>
    <xf numFmtId="166" fontId="15" fillId="12" borderId="28" xfId="6" applyNumberFormat="1" applyFill="1" applyBorder="1">
      <alignment horizontal="right"/>
    </xf>
    <xf numFmtId="166" fontId="9" fillId="7" borderId="17" xfId="0" applyNumberFormat="1" applyFont="1" applyFill="1" applyBorder="1" applyAlignment="1">
      <alignment horizontal="left"/>
    </xf>
    <xf numFmtId="164" fontId="15" fillId="12" borderId="17" xfId="0" applyNumberFormat="1" applyFont="1" applyFill="1" applyBorder="1" applyAlignment="1">
      <alignment horizontal="left"/>
    </xf>
    <xf numFmtId="164" fontId="15" fillId="4" borderId="17" xfId="0" applyNumberFormat="1" applyFont="1" applyFill="1" applyBorder="1" applyAlignment="1">
      <alignment horizontal="left"/>
    </xf>
    <xf numFmtId="166" fontId="0" fillId="2" borderId="29" xfId="0" applyNumberFormat="1" applyFill="1" applyBorder="1"/>
    <xf numFmtId="166" fontId="0" fillId="2" borderId="2" xfId="0" applyNumberFormat="1" applyFill="1" applyBorder="1"/>
    <xf numFmtId="166" fontId="0" fillId="2" borderId="30" xfId="0" applyNumberFormat="1" applyFill="1" applyBorder="1"/>
    <xf numFmtId="166" fontId="0" fillId="2" borderId="19" xfId="0" applyNumberFormat="1" applyFill="1" applyBorder="1"/>
    <xf numFmtId="166" fontId="11" fillId="2" borderId="0" xfId="0" applyNumberFormat="1" applyFont="1" applyFill="1"/>
    <xf numFmtId="166" fontId="0" fillId="2" borderId="0" xfId="0" applyNumberFormat="1" applyFill="1"/>
    <xf numFmtId="166" fontId="0" fillId="2" borderId="31" xfId="0" applyNumberFormat="1" applyFill="1" applyBorder="1"/>
    <xf numFmtId="166" fontId="0" fillId="2" borderId="18" xfId="0" applyNumberFormat="1" applyFill="1" applyBorder="1"/>
    <xf numFmtId="166" fontId="0" fillId="2" borderId="3" xfId="0" applyNumberFormat="1" applyFill="1" applyBorder="1"/>
    <xf numFmtId="166" fontId="0" fillId="2" borderId="32" xfId="0" applyNumberFormat="1" applyFill="1" applyBorder="1"/>
    <xf numFmtId="166" fontId="11" fillId="2" borderId="0" xfId="0" applyNumberFormat="1" applyFont="1" applyFill="1" applyAlignment="1">
      <alignment horizontal="left" indent="1"/>
    </xf>
    <xf numFmtId="164" fontId="12" fillId="2" borderId="0" xfId="0" applyNumberFormat="1" applyFont="1" applyFill="1" applyAlignment="1">
      <alignment horizontal="left" indent="1"/>
    </xf>
    <xf numFmtId="164" fontId="9" fillId="2" borderId="0" xfId="0" applyNumberFormat="1" applyFont="1" applyFill="1" applyAlignment="1">
      <alignment horizontal="center"/>
    </xf>
    <xf numFmtId="166" fontId="9" fillId="2" borderId="0" xfId="0" applyNumberFormat="1" applyFont="1" applyFill="1" applyAlignment="1">
      <alignment horizontal="center"/>
    </xf>
    <xf numFmtId="166" fontId="15" fillId="7" borderId="17" xfId="5" applyNumberFormat="1" applyFill="1" applyBorder="1">
      <alignment horizontal="right"/>
    </xf>
    <xf numFmtId="166" fontId="15" fillId="7" borderId="1" xfId="5" applyNumberFormat="1" applyFill="1" applyBorder="1">
      <alignment horizontal="right"/>
    </xf>
    <xf numFmtId="166" fontId="15" fillId="7" borderId="28" xfId="5" applyNumberFormat="1" applyFill="1" applyBorder="1">
      <alignment horizontal="right"/>
    </xf>
    <xf numFmtId="0" fontId="14" fillId="7" borderId="20" xfId="33" applyFill="1" applyBorder="1">
      <protection locked="0"/>
    </xf>
    <xf numFmtId="0" fontId="14" fillId="7" borderId="21" xfId="33" applyFill="1" applyBorder="1">
      <protection locked="0"/>
    </xf>
    <xf numFmtId="0" fontId="14" fillId="7" borderId="17" xfId="33" applyFill="1" applyBorder="1">
      <protection locked="0"/>
    </xf>
    <xf numFmtId="0" fontId="14" fillId="7" borderId="28" xfId="33" applyFill="1" applyBorder="1">
      <protection locked="0"/>
    </xf>
    <xf numFmtId="0" fontId="18" fillId="2" borderId="0" xfId="31" applyFont="1" applyFill="1" applyBorder="1" applyAlignment="1">
      <alignment horizontal="center" vertical="center" wrapText="1"/>
      <protection locked="0"/>
    </xf>
    <xf numFmtId="166" fontId="10" fillId="7" borderId="17" xfId="0" applyNumberFormat="1" applyFont="1" applyFill="1" applyBorder="1" applyAlignment="1">
      <alignment horizontal="left"/>
    </xf>
    <xf numFmtId="164" fontId="14" fillId="7" borderId="28" xfId="0" applyNumberFormat="1" applyFont="1" applyFill="1" applyBorder="1" applyAlignment="1">
      <alignment horizontal="right"/>
    </xf>
    <xf numFmtId="164" fontId="14" fillId="12" borderId="17" xfId="0" applyNumberFormat="1" applyFont="1" applyFill="1" applyBorder="1" applyAlignment="1">
      <alignment horizontal="left"/>
    </xf>
    <xf numFmtId="164" fontId="59" fillId="12" borderId="28" xfId="0" applyNumberFormat="1" applyFont="1" applyFill="1" applyBorder="1"/>
    <xf numFmtId="164" fontId="14" fillId="4" borderId="17" xfId="0" applyNumberFormat="1" applyFont="1" applyFill="1" applyBorder="1" applyAlignment="1">
      <alignment horizontal="left"/>
    </xf>
    <xf numFmtId="2" fontId="59" fillId="4" borderId="28" xfId="133" applyNumberFormat="1" applyFont="1" applyFill="1" applyBorder="1"/>
    <xf numFmtId="164" fontId="9" fillId="12" borderId="28" xfId="0" applyNumberFormat="1" applyFont="1" applyFill="1" applyBorder="1"/>
    <xf numFmtId="171" fontId="9" fillId="4" borderId="28" xfId="133" applyNumberFormat="1" applyFont="1" applyFill="1" applyBorder="1"/>
    <xf numFmtId="0" fontId="18" fillId="0" borderId="0" xfId="28" applyFont="1" applyAlignment="1">
      <alignment horizontal="left"/>
      <protection locked="0"/>
    </xf>
    <xf numFmtId="0" fontId="14" fillId="12" borderId="7" xfId="33" applyFill="1" applyBorder="1">
      <protection locked="0"/>
    </xf>
    <xf numFmtId="0" fontId="34" fillId="7" borderId="29" xfId="42" applyFill="1" applyBorder="1">
      <protection locked="0"/>
    </xf>
    <xf numFmtId="0" fontId="34" fillId="7" borderId="30" xfId="42" applyFill="1" applyBorder="1">
      <protection locked="0"/>
    </xf>
    <xf numFmtId="0" fontId="34" fillId="7" borderId="19" xfId="42" applyFill="1" applyBorder="1">
      <protection locked="0"/>
    </xf>
    <xf numFmtId="0" fontId="34" fillId="7" borderId="31" xfId="42" applyFill="1" applyBorder="1">
      <protection locked="0"/>
    </xf>
    <xf numFmtId="0" fontId="34" fillId="7" borderId="18" xfId="42" applyFill="1" applyBorder="1">
      <protection locked="0"/>
    </xf>
    <xf numFmtId="0" fontId="34" fillId="7" borderId="32" xfId="42" applyFill="1" applyBorder="1">
      <protection locked="0"/>
    </xf>
    <xf numFmtId="0" fontId="34" fillId="12" borderId="17" xfId="42" applyFill="1" applyBorder="1">
      <protection locked="0"/>
    </xf>
    <xf numFmtId="0" fontId="34" fillId="12" borderId="28" xfId="42" applyFill="1" applyBorder="1">
      <protection locked="0"/>
    </xf>
    <xf numFmtId="0" fontId="14" fillId="7" borderId="33" xfId="33" applyFill="1" applyBorder="1" applyAlignment="1">
      <alignment horizontal="center"/>
      <protection locked="0"/>
    </xf>
    <xf numFmtId="0" fontId="14" fillId="7" borderId="34" xfId="33" applyFill="1" applyBorder="1" applyAlignment="1">
      <alignment horizontal="center"/>
      <protection locked="0"/>
    </xf>
    <xf numFmtId="164" fontId="14" fillId="7" borderId="30" xfId="0" applyNumberFormat="1" applyFont="1" applyFill="1" applyBorder="1" applyAlignment="1">
      <alignment horizontal="right"/>
    </xf>
    <xf numFmtId="164" fontId="14" fillId="2" borderId="17" xfId="0" applyNumberFormat="1" applyFont="1" applyFill="1" applyBorder="1" applyAlignment="1">
      <alignment horizontal="left"/>
    </xf>
    <xf numFmtId="164" fontId="59" fillId="2" borderId="9" xfId="0" applyNumberFormat="1" applyFont="1" applyFill="1" applyBorder="1"/>
    <xf numFmtId="171" fontId="59" fillId="4" borderId="32" xfId="133" applyNumberFormat="1" applyFont="1" applyFill="1" applyBorder="1"/>
    <xf numFmtId="0" fontId="0" fillId="7" borderId="29" xfId="0" applyFill="1" applyBorder="1"/>
    <xf numFmtId="0" fontId="0" fillId="7" borderId="30" xfId="0" applyFill="1" applyBorder="1" applyAlignment="1">
      <alignment horizontal="center"/>
    </xf>
    <xf numFmtId="0" fontId="14" fillId="12" borderId="17" xfId="33" applyFill="1" applyBorder="1">
      <protection locked="0"/>
    </xf>
    <xf numFmtId="0" fontId="14" fillId="12" borderId="28" xfId="33" applyFill="1" applyBorder="1">
      <protection locked="0"/>
    </xf>
    <xf numFmtId="0" fontId="0" fillId="12" borderId="17" xfId="0" applyFill="1" applyBorder="1"/>
    <xf numFmtId="0" fontId="0" fillId="12" borderId="28" xfId="0" applyFill="1" applyBorder="1" applyAlignment="1">
      <alignment horizontal="center"/>
    </xf>
    <xf numFmtId="171" fontId="59" fillId="4" borderId="32" xfId="133" applyNumberFormat="1" applyFont="1" applyFill="1" applyBorder="1" applyAlignment="1">
      <alignment horizontal="center"/>
    </xf>
    <xf numFmtId="0" fontId="18" fillId="0" borderId="20" xfId="28" applyFont="1" applyBorder="1" applyAlignment="1">
      <alignment horizontal="center"/>
      <protection locked="0"/>
    </xf>
    <xf numFmtId="0" fontId="14" fillId="12" borderId="7" xfId="28" applyFill="1" applyBorder="1" applyAlignment="1">
      <alignment horizontal="center"/>
      <protection locked="0"/>
    </xf>
    <xf numFmtId="0" fontId="14" fillId="12" borderId="20" xfId="33" applyFill="1" applyBorder="1">
      <protection locked="0"/>
    </xf>
    <xf numFmtId="0" fontId="14" fillId="12" borderId="21" xfId="33" applyFill="1" applyBorder="1">
      <protection locked="0"/>
    </xf>
    <xf numFmtId="0" fontId="49" fillId="7" borderId="29" xfId="132" applyFill="1" applyBorder="1">
      <protection locked="0"/>
    </xf>
    <xf numFmtId="0" fontId="49" fillId="7" borderId="30" xfId="132" applyFill="1" applyBorder="1">
      <protection locked="0"/>
    </xf>
    <xf numFmtId="0" fontId="49" fillId="7" borderId="19" xfId="132" applyFill="1" applyBorder="1">
      <protection locked="0"/>
    </xf>
    <xf numFmtId="0" fontId="49" fillId="7" borderId="31" xfId="132" applyFill="1" applyBorder="1">
      <protection locked="0"/>
    </xf>
    <xf numFmtId="0" fontId="49" fillId="7" borderId="18" xfId="132" applyFill="1" applyBorder="1">
      <protection locked="0"/>
    </xf>
    <xf numFmtId="0" fontId="49" fillId="7" borderId="32" xfId="132" applyFill="1" applyBorder="1">
      <protection locked="0"/>
    </xf>
    <xf numFmtId="0" fontId="49" fillId="12" borderId="17" xfId="132" applyFill="1" applyBorder="1">
      <protection locked="0"/>
    </xf>
    <xf numFmtId="0" fontId="49" fillId="12" borderId="28" xfId="132" applyFill="1" applyBorder="1">
      <protection locked="0"/>
    </xf>
    <xf numFmtId="0" fontId="15" fillId="2" borderId="0" xfId="0" applyFont="1" applyFill="1"/>
    <xf numFmtId="164" fontId="35" fillId="0" borderId="0" xfId="0" applyNumberFormat="1" applyFont="1"/>
    <xf numFmtId="166" fontId="15" fillId="12" borderId="29" xfId="6" applyNumberFormat="1" applyFill="1" applyBorder="1">
      <alignment horizontal="right"/>
    </xf>
    <xf numFmtId="166" fontId="15" fillId="12" borderId="2" xfId="6" applyNumberFormat="1" applyFill="1" applyBorder="1">
      <alignment horizontal="right"/>
    </xf>
    <xf numFmtId="164" fontId="61" fillId="0" borderId="0" xfId="0" applyNumberFormat="1" applyFont="1"/>
    <xf numFmtId="166" fontId="15" fillId="0" borderId="32" xfId="6" applyNumberFormat="1" applyBorder="1">
      <alignment horizontal="right"/>
    </xf>
    <xf numFmtId="0" fontId="35" fillId="0" borderId="0" xfId="0" applyFont="1"/>
    <xf numFmtId="0" fontId="62" fillId="0" borderId="0" xfId="0" applyFont="1"/>
    <xf numFmtId="0" fontId="62" fillId="0" borderId="0" xfId="0" applyFont="1" applyAlignment="1">
      <alignment horizontal="center"/>
    </xf>
    <xf numFmtId="0" fontId="51" fillId="0" borderId="0" xfId="0" applyFont="1" applyAlignment="1">
      <alignment horizontal="center"/>
    </xf>
    <xf numFmtId="0" fontId="35" fillId="0" borderId="0" xfId="0" applyFont="1" applyAlignment="1">
      <alignment horizontal="center"/>
    </xf>
    <xf numFmtId="3" fontId="35" fillId="0" borderId="0" xfId="0" applyNumberFormat="1" applyFont="1" applyAlignment="1">
      <alignment horizontal="center"/>
    </xf>
    <xf numFmtId="0" fontId="35" fillId="0" borderId="0" xfId="0" applyFont="1" applyAlignment="1">
      <alignment horizontal="left" indent="1"/>
    </xf>
    <xf numFmtId="0" fontId="63" fillId="0" borderId="0" xfId="0" applyFont="1" applyAlignment="1">
      <alignment horizontal="left" indent="1"/>
    </xf>
    <xf numFmtId="0" fontId="35" fillId="0" borderId="0" xfId="0" applyFont="1" applyAlignment="1">
      <alignment horizontal="left" indent="2"/>
    </xf>
    <xf numFmtId="2" fontId="35" fillId="0" borderId="0" xfId="0" applyNumberFormat="1" applyFont="1" applyAlignment="1">
      <alignment horizontal="center"/>
    </xf>
    <xf numFmtId="166" fontId="12" fillId="12" borderId="17" xfId="6" applyNumberFormat="1" applyFont="1" applyFill="1" applyBorder="1">
      <alignment horizontal="right"/>
    </xf>
    <xf numFmtId="166" fontId="12" fillId="12" borderId="28" xfId="6" applyNumberFormat="1" applyFont="1" applyFill="1" applyBorder="1">
      <alignment horizontal="right"/>
    </xf>
    <xf numFmtId="164" fontId="14" fillId="4" borderId="18" xfId="0" applyNumberFormat="1" applyFont="1" applyFill="1" applyBorder="1" applyAlignment="1">
      <alignment horizontal="left"/>
    </xf>
    <xf numFmtId="0" fontId="1" fillId="2" borderId="28" xfId="0" applyFont="1" applyFill="1" applyBorder="1" applyAlignment="1">
      <alignment horizontal="center"/>
    </xf>
    <xf numFmtId="0" fontId="0" fillId="2" borderId="29" xfId="0" applyFill="1" applyBorder="1" applyAlignment="1">
      <alignment horizontal="left" indent="1"/>
    </xf>
    <xf numFmtId="0" fontId="0" fillId="2" borderId="18" xfId="0" applyFill="1" applyBorder="1" applyAlignment="1">
      <alignment horizontal="left" indent="1"/>
    </xf>
    <xf numFmtId="166" fontId="15" fillId="7" borderId="17" xfId="4" applyNumberFormat="1" applyFill="1" applyBorder="1">
      <alignment horizontal="right"/>
    </xf>
    <xf numFmtId="166" fontId="15" fillId="7" borderId="28" xfId="4" applyNumberFormat="1" applyFill="1" applyBorder="1">
      <alignment horizontal="right"/>
    </xf>
    <xf numFmtId="166" fontId="12" fillId="12" borderId="17" xfId="4" applyNumberFormat="1" applyFont="1" applyFill="1" applyBorder="1">
      <alignment horizontal="right"/>
    </xf>
    <xf numFmtId="166" fontId="12" fillId="12" borderId="28" xfId="4" applyNumberFormat="1" applyFont="1" applyFill="1" applyBorder="1">
      <alignment horizontal="right"/>
    </xf>
    <xf numFmtId="0" fontId="14" fillId="7" borderId="30" xfId="33" applyFill="1" applyBorder="1">
      <protection locked="0"/>
    </xf>
    <xf numFmtId="0" fontId="14" fillId="7" borderId="29" xfId="33" applyFill="1" applyBorder="1">
      <protection locked="0"/>
    </xf>
    <xf numFmtId="0" fontId="14" fillId="12" borderId="29" xfId="33" applyFill="1" applyBorder="1">
      <protection locked="0"/>
    </xf>
    <xf numFmtId="0" fontId="14" fillId="12" borderId="30" xfId="33" applyFill="1" applyBorder="1">
      <protection locked="0"/>
    </xf>
    <xf numFmtId="0" fontId="14" fillId="12" borderId="18" xfId="33" applyFill="1" applyBorder="1">
      <protection locked="0"/>
    </xf>
    <xf numFmtId="0" fontId="14" fillId="12" borderId="32" xfId="33" applyFill="1" applyBorder="1">
      <protection locked="0"/>
    </xf>
    <xf numFmtId="164" fontId="10" fillId="12" borderId="28" xfId="0" applyNumberFormat="1" applyFont="1" applyFill="1" applyBorder="1"/>
    <xf numFmtId="0" fontId="64" fillId="2" borderId="0" xfId="0" applyFont="1" applyFill="1"/>
    <xf numFmtId="0" fontId="27" fillId="2" borderId="0" xfId="0" applyFont="1" applyFill="1" applyAlignment="1">
      <alignment horizontal="center"/>
    </xf>
    <xf numFmtId="0" fontId="27" fillId="2" borderId="0" xfId="0" applyFont="1" applyFill="1"/>
    <xf numFmtId="0" fontId="64" fillId="2" borderId="2" xfId="0" applyFont="1" applyFill="1" applyBorder="1"/>
    <xf numFmtId="0" fontId="64" fillId="2" borderId="2" xfId="0" applyFont="1" applyFill="1" applyBorder="1" applyAlignment="1">
      <alignment horizontal="center"/>
    </xf>
    <xf numFmtId="0" fontId="27" fillId="2" borderId="2" xfId="0" applyFont="1" applyFill="1" applyBorder="1" applyAlignment="1">
      <alignment horizontal="left" indent="1"/>
    </xf>
    <xf numFmtId="0" fontId="27" fillId="2" borderId="2" xfId="0" applyFont="1" applyFill="1" applyBorder="1" applyAlignment="1">
      <alignment horizontal="center"/>
    </xf>
    <xf numFmtId="0" fontId="27" fillId="2" borderId="3" xfId="0" applyFont="1" applyFill="1" applyBorder="1" applyAlignment="1">
      <alignment horizontal="left" indent="1"/>
    </xf>
    <xf numFmtId="165" fontId="27" fillId="2" borderId="3" xfId="0" applyNumberFormat="1" applyFont="1" applyFill="1" applyBorder="1" applyAlignment="1">
      <alignment horizontal="center"/>
    </xf>
    <xf numFmtId="2" fontId="10" fillId="4" borderId="28" xfId="133" applyNumberFormat="1" applyFont="1" applyFill="1" applyBorder="1"/>
    <xf numFmtId="0" fontId="14" fillId="7" borderId="19" xfId="33" applyFill="1" applyBorder="1">
      <protection locked="0"/>
    </xf>
    <xf numFmtId="0" fontId="14" fillId="7" borderId="31" xfId="33" applyFill="1" applyBorder="1">
      <protection locked="0"/>
    </xf>
    <xf numFmtId="0" fontId="14" fillId="7" borderId="18" xfId="33" applyFill="1" applyBorder="1">
      <protection locked="0"/>
    </xf>
    <xf numFmtId="0" fontId="14" fillId="7" borderId="32" xfId="33" applyFill="1" applyBorder="1">
      <protection locked="0"/>
    </xf>
    <xf numFmtId="0" fontId="39" fillId="0" borderId="0" xfId="0" applyFont="1"/>
    <xf numFmtId="0" fontId="39" fillId="0" borderId="0" xfId="0" applyFont="1" applyAlignment="1">
      <alignment horizontal="center"/>
    </xf>
    <xf numFmtId="0" fontId="38" fillId="13" borderId="22" xfId="0" applyFont="1" applyFill="1" applyBorder="1" applyAlignment="1">
      <alignment horizontal="center"/>
    </xf>
    <xf numFmtId="0" fontId="37" fillId="13" borderId="23" xfId="0" applyFont="1" applyFill="1" applyBorder="1" applyAlignment="1">
      <alignment horizontal="center"/>
    </xf>
    <xf numFmtId="2" fontId="39" fillId="2" borderId="22" xfId="0" applyNumberFormat="1" applyFont="1" applyFill="1" applyBorder="1" applyAlignment="1">
      <alignment horizontal="center"/>
    </xf>
    <xf numFmtId="170" fontId="39" fillId="2" borderId="22" xfId="0" applyNumberFormat="1" applyFont="1" applyFill="1" applyBorder="1" applyAlignment="1">
      <alignment horizontal="center"/>
    </xf>
    <xf numFmtId="2" fontId="39" fillId="2" borderId="24" xfId="0" applyNumberFormat="1" applyFont="1" applyFill="1" applyBorder="1" applyAlignment="1">
      <alignment horizontal="center"/>
    </xf>
    <xf numFmtId="170" fontId="39" fillId="2" borderId="24" xfId="0" applyNumberFormat="1" applyFont="1" applyFill="1" applyBorder="1" applyAlignment="1">
      <alignment horizontal="center"/>
    </xf>
    <xf numFmtId="2" fontId="39" fillId="2" borderId="23" xfId="0" applyNumberFormat="1" applyFont="1" applyFill="1" applyBorder="1" applyAlignment="1">
      <alignment horizontal="center"/>
    </xf>
    <xf numFmtId="170" fontId="39" fillId="2" borderId="23" xfId="0" applyNumberFormat="1" applyFont="1" applyFill="1" applyBorder="1" applyAlignment="1">
      <alignment horizontal="center"/>
    </xf>
    <xf numFmtId="0" fontId="37" fillId="4" borderId="20" xfId="0" applyFont="1" applyFill="1" applyBorder="1" applyAlignment="1">
      <alignment horizontal="center"/>
    </xf>
    <xf numFmtId="165" fontId="39" fillId="4" borderId="21" xfId="0" applyNumberFormat="1" applyFont="1" applyFill="1" applyBorder="1" applyAlignment="1">
      <alignment horizontal="center"/>
    </xf>
    <xf numFmtId="165" fontId="39" fillId="2" borderId="0" xfId="0" applyNumberFormat="1" applyFont="1" applyFill="1"/>
    <xf numFmtId="0" fontId="39" fillId="2" borderId="0" xfId="0" applyFont="1" applyFill="1" applyAlignment="1">
      <alignment horizontal="left" indent="1"/>
    </xf>
    <xf numFmtId="0" fontId="39" fillId="2" borderId="0" xfId="0" applyFont="1" applyFill="1" applyAlignment="1">
      <alignment horizontal="left" indent="2"/>
    </xf>
    <xf numFmtId="0" fontId="39" fillId="2" borderId="0" xfId="0" applyFont="1" applyFill="1" applyAlignment="1">
      <alignment horizontal="left" indent="3"/>
    </xf>
    <xf numFmtId="0" fontId="38" fillId="2" borderId="0" xfId="0" applyFont="1" applyFill="1"/>
    <xf numFmtId="0" fontId="65" fillId="2" borderId="0" xfId="1" applyFont="1" applyFill="1"/>
    <xf numFmtId="0" fontId="37" fillId="2" borderId="1" xfId="0" applyFont="1" applyFill="1" applyBorder="1" applyAlignment="1">
      <alignment horizontal="left" vertical="top"/>
    </xf>
    <xf numFmtId="0" fontId="37" fillId="2" borderId="0" xfId="0" applyFont="1" applyFill="1" applyAlignment="1">
      <alignment horizontal="left" vertical="top"/>
    </xf>
    <xf numFmtId="0" fontId="39" fillId="2" borderId="0" xfId="0" applyFont="1" applyFill="1" applyAlignment="1">
      <alignment horizontal="left" vertical="top"/>
    </xf>
    <xf numFmtId="0" fontId="65" fillId="2" borderId="0" xfId="1" applyFont="1" applyFill="1" applyAlignment="1">
      <alignment horizontal="left" vertical="top" wrapText="1"/>
    </xf>
    <xf numFmtId="0" fontId="38" fillId="2" borderId="0" xfId="0" applyFont="1" applyFill="1" applyAlignment="1">
      <alignment horizontal="left" vertical="top"/>
    </xf>
    <xf numFmtId="0" fontId="39" fillId="2" borderId="0" xfId="0" applyFont="1" applyFill="1" applyAlignment="1">
      <alignment horizontal="left" vertical="top" indent="1"/>
    </xf>
    <xf numFmtId="0" fontId="39" fillId="2" borderId="0" xfId="0" applyFont="1" applyFill="1" applyAlignment="1">
      <alignment horizontal="left" vertical="top" wrapText="1"/>
    </xf>
    <xf numFmtId="0" fontId="39" fillId="2" borderId="3" xfId="0" applyFont="1" applyFill="1" applyBorder="1" applyAlignment="1">
      <alignment horizontal="left" vertical="top" indent="1"/>
    </xf>
    <xf numFmtId="0" fontId="65" fillId="2" borderId="0" xfId="1" applyFont="1" applyFill="1" applyAlignment="1">
      <alignment horizontal="left" vertical="top"/>
    </xf>
    <xf numFmtId="0" fontId="27" fillId="7" borderId="29" xfId="0" applyFont="1" applyFill="1" applyBorder="1"/>
    <xf numFmtId="0" fontId="27" fillId="7" borderId="30" xfId="0" applyFont="1" applyFill="1" applyBorder="1" applyAlignment="1">
      <alignment horizontal="center"/>
    </xf>
    <xf numFmtId="0" fontId="27" fillId="12" borderId="17" xfId="0" applyFont="1" applyFill="1" applyBorder="1"/>
    <xf numFmtId="0" fontId="27" fillId="12" borderId="28" xfId="0" applyFont="1" applyFill="1" applyBorder="1" applyAlignment="1">
      <alignment horizontal="center"/>
    </xf>
    <xf numFmtId="2" fontId="10" fillId="4" borderId="32" xfId="133" applyNumberFormat="1" applyFont="1" applyFill="1" applyBorder="1" applyAlignment="1">
      <alignment horizontal="center"/>
    </xf>
    <xf numFmtId="0" fontId="37" fillId="2" borderId="1" xfId="0" applyFont="1" applyFill="1" applyBorder="1"/>
    <xf numFmtId="0" fontId="39" fillId="2" borderId="1" xfId="0" applyFont="1" applyFill="1" applyBorder="1"/>
    <xf numFmtId="0" fontId="37" fillId="2" borderId="0" xfId="0" applyFont="1" applyFill="1" applyAlignment="1">
      <alignment horizontal="left" indent="1"/>
    </xf>
    <xf numFmtId="0" fontId="39" fillId="2" borderId="3" xfId="0" applyFont="1" applyFill="1" applyBorder="1" applyAlignment="1">
      <alignment horizontal="left" indent="2"/>
    </xf>
    <xf numFmtId="165" fontId="39" fillId="2" borderId="3" xfId="0" applyNumberFormat="1" applyFont="1" applyFill="1" applyBorder="1" applyAlignment="1">
      <alignment horizontal="center"/>
    </xf>
    <xf numFmtId="0" fontId="7" fillId="0" borderId="0" xfId="1" applyAlignment="1">
      <alignment horizontal="left" indent="1"/>
    </xf>
    <xf numFmtId="0" fontId="37" fillId="2" borderId="0" xfId="0" applyFont="1" applyFill="1" applyAlignment="1">
      <alignment vertical="center"/>
    </xf>
    <xf numFmtId="0" fontId="37" fillId="2" borderId="0" xfId="0" applyFont="1" applyFill="1" applyAlignment="1">
      <alignment vertical="center" wrapText="1"/>
    </xf>
    <xf numFmtId="0" fontId="37" fillId="2" borderId="0" xfId="0" applyFont="1" applyFill="1" applyAlignment="1">
      <alignment horizontal="left" vertical="center" wrapText="1"/>
    </xf>
    <xf numFmtId="0" fontId="37" fillId="2" borderId="3" xfId="0" applyFont="1" applyFill="1" applyBorder="1" applyAlignment="1">
      <alignment vertical="center" wrapText="1"/>
    </xf>
    <xf numFmtId="0" fontId="38" fillId="2" borderId="0" xfId="0" applyFont="1" applyFill="1" applyAlignment="1">
      <alignment vertical="top" wrapText="1"/>
    </xf>
    <xf numFmtId="0" fontId="37" fillId="2" borderId="3" xfId="0" applyFont="1" applyFill="1" applyBorder="1" applyAlignment="1">
      <alignment horizontal="center"/>
    </xf>
    <xf numFmtId="0" fontId="37" fillId="2" borderId="3" xfId="0" applyFont="1" applyFill="1" applyBorder="1" applyAlignment="1">
      <alignment horizontal="center" vertical="top" wrapText="1"/>
    </xf>
    <xf numFmtId="0" fontId="37" fillId="13" borderId="24" xfId="0" applyFont="1" applyFill="1" applyBorder="1" applyAlignment="1">
      <alignment horizontal="center"/>
    </xf>
    <xf numFmtId="0" fontId="39" fillId="2" borderId="2" xfId="0" applyFont="1" applyFill="1" applyBorder="1" applyAlignment="1">
      <alignment horizontal="left" vertical="center" indent="1"/>
    </xf>
    <xf numFmtId="165" fontId="39" fillId="2" borderId="2" xfId="0" applyNumberFormat="1" applyFont="1" applyFill="1" applyBorder="1" applyAlignment="1">
      <alignment horizontal="center"/>
    </xf>
    <xf numFmtId="2" fontId="39" fillId="2" borderId="2" xfId="0" applyNumberFormat="1" applyFont="1" applyFill="1" applyBorder="1" applyAlignment="1">
      <alignment horizontal="center"/>
    </xf>
    <xf numFmtId="0" fontId="39" fillId="2" borderId="23" xfId="0" applyFont="1" applyFill="1" applyBorder="1" applyAlignment="1">
      <alignment horizontal="center"/>
    </xf>
    <xf numFmtId="0" fontId="37" fillId="7" borderId="7" xfId="0" applyFont="1" applyFill="1" applyBorder="1"/>
    <xf numFmtId="0" fontId="37" fillId="14" borderId="7" xfId="0" applyFont="1" applyFill="1" applyBorder="1"/>
    <xf numFmtId="0" fontId="39" fillId="14" borderId="28" xfId="0" applyFont="1" applyFill="1" applyBorder="1"/>
    <xf numFmtId="0" fontId="37" fillId="2" borderId="7" xfId="0" applyFont="1" applyFill="1" applyBorder="1"/>
    <xf numFmtId="169" fontId="39" fillId="2" borderId="0" xfId="0" applyNumberFormat="1" applyFont="1" applyFill="1"/>
    <xf numFmtId="2" fontId="67" fillId="2" borderId="2" xfId="0" applyNumberFormat="1" applyFont="1" applyFill="1" applyBorder="1" applyAlignment="1">
      <alignment horizontal="center"/>
    </xf>
    <xf numFmtId="165" fontId="68" fillId="2" borderId="2" xfId="0" applyNumberFormat="1" applyFont="1" applyFill="1" applyBorder="1" applyAlignment="1">
      <alignment horizontal="center"/>
    </xf>
    <xf numFmtId="165" fontId="67" fillId="2" borderId="2" xfId="0" applyNumberFormat="1" applyFont="1" applyFill="1" applyBorder="1" applyAlignment="1">
      <alignment horizontal="center"/>
    </xf>
    <xf numFmtId="0" fontId="67" fillId="2" borderId="0" xfId="0" applyFont="1" applyFill="1" applyAlignment="1">
      <alignment horizontal="center"/>
    </xf>
    <xf numFmtId="165" fontId="68" fillId="2" borderId="0" xfId="0" applyNumberFormat="1" applyFont="1" applyFill="1" applyAlignment="1">
      <alignment horizontal="center"/>
    </xf>
    <xf numFmtId="165" fontId="67" fillId="2" borderId="0" xfId="0" applyNumberFormat="1" applyFont="1" applyFill="1" applyAlignment="1">
      <alignment horizontal="center"/>
    </xf>
    <xf numFmtId="2" fontId="67" fillId="2" borderId="0" xfId="0" applyNumberFormat="1" applyFont="1" applyFill="1" applyAlignment="1">
      <alignment horizontal="center"/>
    </xf>
    <xf numFmtId="0" fontId="0" fillId="16" borderId="0" xfId="0" applyFill="1"/>
    <xf numFmtId="0" fontId="69" fillId="2" borderId="0" xfId="134" applyFill="1" applyAlignment="1">
      <alignment horizontal="left"/>
      <protection locked="0"/>
    </xf>
    <xf numFmtId="0" fontId="14" fillId="2" borderId="0" xfId="34" applyFont="1" applyFill="1" applyAlignment="1">
      <alignment horizontal="left"/>
      <protection locked="0"/>
    </xf>
    <xf numFmtId="0" fontId="14" fillId="2" borderId="0" xfId="33" applyFill="1" applyAlignment="1">
      <alignment horizontal="left"/>
      <protection locked="0"/>
    </xf>
    <xf numFmtId="0" fontId="0" fillId="0" borderId="0" xfId="0" applyAlignment="1">
      <alignment horizontal="left"/>
    </xf>
    <xf numFmtId="0" fontId="69" fillId="0" borderId="0" xfId="134" applyAlignment="1">
      <alignment horizontal="left"/>
      <protection locked="0"/>
    </xf>
    <xf numFmtId="0" fontId="69" fillId="3" borderId="0" xfId="134" applyFill="1" applyAlignment="1" applyProtection="1">
      <alignment horizontal="left"/>
    </xf>
    <xf numFmtId="0" fontId="69" fillId="2" borderId="0" xfId="134" applyFill="1">
      <protection locked="0"/>
    </xf>
    <xf numFmtId="0" fontId="69" fillId="3" borderId="0" xfId="134" applyFill="1" applyProtection="1"/>
    <xf numFmtId="0" fontId="10" fillId="0" borderId="0" xfId="134" applyFont="1">
      <protection locked="0"/>
    </xf>
    <xf numFmtId="171" fontId="0" fillId="0" borderId="0" xfId="133" applyNumberFormat="1" applyFont="1" applyAlignment="1">
      <alignment horizontal="center"/>
    </xf>
    <xf numFmtId="0" fontId="0" fillId="2" borderId="31" xfId="0" applyFill="1" applyBorder="1"/>
    <xf numFmtId="9" fontId="0" fillId="2" borderId="31" xfId="133" applyFont="1" applyFill="1" applyBorder="1" applyAlignment="1">
      <alignment horizontal="left"/>
    </xf>
    <xf numFmtId="9" fontId="0" fillId="2" borderId="32" xfId="133" applyFont="1" applyFill="1" applyBorder="1" applyAlignment="1">
      <alignment horizontal="left"/>
    </xf>
    <xf numFmtId="0" fontId="1" fillId="2" borderId="31" xfId="0" applyFont="1" applyFill="1" applyBorder="1" applyAlignment="1">
      <alignment horizontal="left"/>
    </xf>
    <xf numFmtId="0" fontId="0" fillId="2" borderId="31" xfId="0" applyFill="1" applyBorder="1" applyAlignment="1">
      <alignment horizontal="left" indent="1"/>
    </xf>
    <xf numFmtId="171" fontId="0" fillId="2" borderId="31" xfId="0" applyNumberFormat="1" applyFill="1" applyBorder="1" applyAlignment="1">
      <alignment horizontal="left" indent="1"/>
    </xf>
    <xf numFmtId="0" fontId="1" fillId="0" borderId="31" xfId="0" applyFont="1" applyBorder="1"/>
    <xf numFmtId="0" fontId="1" fillId="2" borderId="31" xfId="0" applyFont="1" applyFill="1" applyBorder="1"/>
    <xf numFmtId="0" fontId="1" fillId="2" borderId="28" xfId="0" applyFont="1" applyFill="1" applyBorder="1" applyAlignment="1">
      <alignment horizontal="left"/>
    </xf>
    <xf numFmtId="0" fontId="1" fillId="2" borderId="17" xfId="0" applyFont="1" applyFill="1" applyBorder="1" applyAlignment="1">
      <alignment horizontal="left"/>
    </xf>
    <xf numFmtId="0" fontId="0" fillId="2" borderId="19" xfId="0" applyFill="1" applyBorder="1" applyAlignment="1">
      <alignment horizontal="left"/>
    </xf>
    <xf numFmtId="171" fontId="0" fillId="2" borderId="19" xfId="133" applyNumberFormat="1" applyFont="1" applyFill="1" applyBorder="1" applyAlignment="1">
      <alignment horizontal="left"/>
    </xf>
    <xf numFmtId="171" fontId="0" fillId="2" borderId="18" xfId="133" applyNumberFormat="1" applyFont="1" applyFill="1" applyBorder="1" applyAlignment="1">
      <alignment horizontal="left"/>
    </xf>
    <xf numFmtId="0" fontId="2" fillId="2" borderId="31" xfId="0" applyFont="1" applyFill="1" applyBorder="1"/>
    <xf numFmtId="0" fontId="18" fillId="7" borderId="9" xfId="28" applyFont="1" applyFill="1" applyBorder="1">
      <protection locked="0"/>
    </xf>
    <xf numFmtId="0" fontId="14" fillId="7" borderId="9" xfId="28" applyFill="1" applyBorder="1" applyAlignment="1">
      <alignment horizontal="center"/>
      <protection locked="0"/>
    </xf>
    <xf numFmtId="0" fontId="14" fillId="7" borderId="0" xfId="33" applyFill="1">
      <protection locked="0"/>
    </xf>
    <xf numFmtId="0" fontId="14" fillId="2" borderId="20" xfId="33" applyFill="1" applyBorder="1">
      <protection locked="0"/>
    </xf>
    <xf numFmtId="0" fontId="14" fillId="2" borderId="21" xfId="33" applyFill="1" applyBorder="1">
      <protection locked="0"/>
    </xf>
    <xf numFmtId="0" fontId="14" fillId="2" borderId="7" xfId="33" applyFill="1" applyBorder="1">
      <protection locked="0"/>
    </xf>
    <xf numFmtId="0" fontId="18" fillId="7" borderId="0" xfId="28" applyFont="1" applyFill="1">
      <protection locked="0"/>
    </xf>
    <xf numFmtId="0" fontId="18" fillId="0" borderId="0" xfId="28" applyFont="1">
      <protection locked="0"/>
    </xf>
    <xf numFmtId="0" fontId="14" fillId="3" borderId="0" xfId="135" applyFill="1" applyProtection="1"/>
    <xf numFmtId="0" fontId="14" fillId="0" borderId="0" xfId="135">
      <protection locked="0"/>
    </xf>
    <xf numFmtId="0" fontId="14" fillId="2" borderId="0" xfId="135" applyFill="1">
      <protection locked="0"/>
    </xf>
    <xf numFmtId="0" fontId="18" fillId="2" borderId="7" xfId="136" applyFont="1" applyFill="1" applyBorder="1" applyAlignment="1">
      <alignment horizontal="center" vertical="center" wrapText="1"/>
      <protection locked="0"/>
    </xf>
    <xf numFmtId="0" fontId="18" fillId="2" borderId="7" xfId="137" applyFont="1" applyFill="1" applyBorder="1" applyAlignment="1">
      <alignment vertical="center" wrapText="1"/>
      <protection locked="0"/>
    </xf>
    <xf numFmtId="0" fontId="14" fillId="2" borderId="0" xfId="138" applyFill="1">
      <protection locked="0"/>
    </xf>
    <xf numFmtId="0" fontId="10" fillId="0" borderId="0" xfId="135" applyFont="1">
      <protection locked="0"/>
    </xf>
    <xf numFmtId="0" fontId="14" fillId="7" borderId="9" xfId="33" applyFill="1" applyBorder="1">
      <protection locked="0"/>
    </xf>
    <xf numFmtId="166" fontId="15" fillId="7" borderId="9" xfId="6" applyNumberFormat="1" applyFill="1" applyBorder="1">
      <alignment horizontal="right"/>
    </xf>
    <xf numFmtId="0" fontId="15" fillId="7" borderId="0" xfId="0" applyFont="1" applyFill="1"/>
    <xf numFmtId="0" fontId="1" fillId="7" borderId="9" xfId="0" applyFont="1" applyFill="1" applyBorder="1"/>
    <xf numFmtId="0" fontId="0" fillId="7" borderId="9" xfId="0" applyFill="1" applyBorder="1"/>
    <xf numFmtId="0" fontId="70" fillId="7" borderId="9" xfId="0" applyFont="1" applyFill="1" applyBorder="1"/>
    <xf numFmtId="164" fontId="18" fillId="2" borderId="30" xfId="0" applyNumberFormat="1" applyFont="1" applyFill="1" applyBorder="1" applyAlignment="1">
      <alignment horizontal="center" wrapText="1"/>
    </xf>
    <xf numFmtId="165" fontId="0" fillId="2" borderId="0" xfId="0" applyNumberFormat="1" applyFill="1"/>
    <xf numFmtId="166" fontId="27" fillId="0" borderId="0" xfId="0" applyNumberFormat="1" applyFont="1"/>
    <xf numFmtId="164" fontId="27" fillId="0" borderId="0" xfId="0" applyNumberFormat="1" applyFont="1" applyAlignment="1">
      <alignment horizontal="center"/>
    </xf>
    <xf numFmtId="164" fontId="72" fillId="0" borderId="0" xfId="0" applyNumberFormat="1" applyFont="1" applyAlignment="1">
      <alignment horizontal="right"/>
    </xf>
    <xf numFmtId="164" fontId="71" fillId="0" borderId="0" xfId="0" applyNumberFormat="1" applyFont="1"/>
    <xf numFmtId="164" fontId="71" fillId="0" borderId="9" xfId="0" applyNumberFormat="1" applyFont="1" applyBorder="1" applyAlignment="1">
      <alignment horizontal="center"/>
    </xf>
    <xf numFmtId="0" fontId="18" fillId="2" borderId="17" xfId="32" applyFont="1" applyFill="1" applyBorder="1" applyAlignment="1">
      <alignment vertical="center" wrapText="1"/>
      <protection locked="0"/>
    </xf>
    <xf numFmtId="0" fontId="14" fillId="7" borderId="22" xfId="33" applyFill="1" applyBorder="1">
      <protection locked="0"/>
    </xf>
    <xf numFmtId="0" fontId="14" fillId="7" borderId="23" xfId="33" applyFill="1" applyBorder="1">
      <protection locked="0"/>
    </xf>
    <xf numFmtId="0" fontId="18" fillId="0" borderId="9" xfId="28" applyFont="1" applyBorder="1" applyAlignment="1">
      <alignment horizontal="center"/>
      <protection locked="0"/>
    </xf>
    <xf numFmtId="0" fontId="18" fillId="7" borderId="17" xfId="33" applyFont="1" applyFill="1" applyBorder="1">
      <protection locked="0"/>
    </xf>
    <xf numFmtId="0" fontId="18" fillId="7" borderId="28" xfId="33" applyFont="1" applyFill="1" applyBorder="1">
      <protection locked="0"/>
    </xf>
    <xf numFmtId="0" fontId="18" fillId="0" borderId="0" xfId="28" applyFont="1" applyAlignment="1">
      <alignment horizontal="right"/>
      <protection locked="0"/>
    </xf>
    <xf numFmtId="165" fontId="18" fillId="7" borderId="9" xfId="28" applyNumberFormat="1" applyFont="1" applyFill="1" applyBorder="1" applyAlignment="1">
      <alignment horizontal="center"/>
      <protection locked="0"/>
    </xf>
    <xf numFmtId="0" fontId="14" fillId="7" borderId="22" xfId="28" applyFill="1" applyBorder="1" applyAlignment="1">
      <alignment horizontal="center"/>
      <protection locked="0"/>
    </xf>
    <xf numFmtId="0" fontId="14" fillId="12" borderId="9" xfId="33" applyFill="1" applyBorder="1">
      <protection locked="0"/>
    </xf>
    <xf numFmtId="0" fontId="14" fillId="12" borderId="9" xfId="28" applyFill="1" applyBorder="1" applyAlignment="1">
      <alignment horizontal="center"/>
      <protection locked="0"/>
    </xf>
    <xf numFmtId="165" fontId="18" fillId="4" borderId="23" xfId="28" applyNumberFormat="1" applyFont="1" applyFill="1" applyBorder="1" applyAlignment="1">
      <alignment horizontal="center"/>
      <protection locked="0"/>
    </xf>
    <xf numFmtId="165" fontId="14" fillId="4" borderId="23" xfId="28" applyNumberFormat="1" applyFill="1" applyBorder="1" applyAlignment="1">
      <alignment horizontal="center"/>
      <protection locked="0"/>
    </xf>
    <xf numFmtId="165" fontId="18" fillId="4" borderId="9" xfId="28" applyNumberFormat="1" applyFont="1" applyFill="1" applyBorder="1" applyAlignment="1">
      <alignment horizontal="center"/>
      <protection locked="0"/>
    </xf>
    <xf numFmtId="0" fontId="14" fillId="7" borderId="25" xfId="33" applyFill="1" applyBorder="1">
      <protection locked="0"/>
    </xf>
    <xf numFmtId="0" fontId="14" fillId="7" borderId="11" xfId="33" applyFill="1" applyBorder="1">
      <protection locked="0"/>
    </xf>
    <xf numFmtId="0" fontId="14" fillId="7" borderId="12" xfId="33" applyFill="1" applyBorder="1">
      <protection locked="0"/>
    </xf>
    <xf numFmtId="0" fontId="14" fillId="7" borderId="13" xfId="33" applyFill="1" applyBorder="1">
      <protection locked="0"/>
    </xf>
    <xf numFmtId="0" fontId="14" fillId="7" borderId="14" xfId="33" applyFill="1" applyBorder="1">
      <protection locked="0"/>
    </xf>
    <xf numFmtId="0" fontId="14" fillId="7" borderId="16" xfId="33" applyFill="1" applyBorder="1">
      <protection locked="0"/>
    </xf>
    <xf numFmtId="164" fontId="18" fillId="2" borderId="29" xfId="0" applyNumberFormat="1" applyFont="1" applyFill="1" applyBorder="1" applyAlignment="1">
      <alignment wrapText="1"/>
    </xf>
    <xf numFmtId="164" fontId="18" fillId="2" borderId="30" xfId="0" applyNumberFormat="1" applyFont="1" applyFill="1" applyBorder="1" applyAlignment="1">
      <alignment wrapText="1"/>
    </xf>
    <xf numFmtId="164" fontId="18" fillId="2" borderId="20" xfId="0" applyNumberFormat="1" applyFont="1" applyFill="1" applyBorder="1" applyAlignment="1">
      <alignment horizontal="center" wrapText="1"/>
    </xf>
    <xf numFmtId="0" fontId="49" fillId="2" borderId="8" xfId="129" applyFill="1" applyBorder="1">
      <protection locked="0"/>
    </xf>
    <xf numFmtId="165" fontId="10" fillId="4" borderId="21" xfId="133" applyNumberFormat="1" applyFont="1" applyFill="1" applyBorder="1" applyAlignment="1">
      <alignment horizontal="center"/>
    </xf>
    <xf numFmtId="2" fontId="49" fillId="0" borderId="0" xfId="129" applyNumberFormat="1">
      <protection locked="0"/>
    </xf>
    <xf numFmtId="165" fontId="0" fillId="0" borderId="0" xfId="0" applyNumberFormat="1" applyAlignment="1">
      <alignment horizontal="center"/>
    </xf>
    <xf numFmtId="0" fontId="52" fillId="2" borderId="29" xfId="0" applyFont="1" applyFill="1" applyBorder="1"/>
    <xf numFmtId="0" fontId="52" fillId="2" borderId="2" xfId="0" applyFont="1" applyFill="1" applyBorder="1"/>
    <xf numFmtId="0" fontId="52" fillId="2" borderId="19" xfId="0" applyFont="1" applyFill="1" applyBorder="1"/>
    <xf numFmtId="0" fontId="52" fillId="2" borderId="18" xfId="0" applyFont="1" applyFill="1" applyBorder="1"/>
    <xf numFmtId="0" fontId="52" fillId="2" borderId="3" xfId="0" applyFont="1" applyFill="1" applyBorder="1"/>
    <xf numFmtId="0" fontId="52" fillId="2" borderId="30" xfId="0" applyFont="1" applyFill="1" applyBorder="1" applyAlignment="1">
      <alignment horizontal="center"/>
    </xf>
    <xf numFmtId="0" fontId="52" fillId="2" borderId="31" xfId="0" applyFont="1" applyFill="1" applyBorder="1" applyAlignment="1">
      <alignment horizontal="center"/>
    </xf>
    <xf numFmtId="165" fontId="52" fillId="2" borderId="32" xfId="0" applyNumberFormat="1" applyFont="1" applyFill="1" applyBorder="1" applyAlignment="1">
      <alignment horizontal="center"/>
    </xf>
    <xf numFmtId="0" fontId="7" fillId="2" borderId="0" xfId="1" applyFill="1"/>
    <xf numFmtId="0" fontId="7" fillId="0" borderId="0" xfId="1"/>
    <xf numFmtId="0" fontId="52" fillId="2" borderId="17" xfId="0" applyFont="1" applyFill="1" applyBorder="1"/>
    <xf numFmtId="0" fontId="52" fillId="2" borderId="28" xfId="0" applyFont="1" applyFill="1" applyBorder="1" applyAlignment="1">
      <alignment horizontal="center"/>
    </xf>
    <xf numFmtId="2" fontId="39" fillId="7" borderId="9" xfId="0" applyNumberFormat="1" applyFont="1" applyFill="1" applyBorder="1" applyAlignment="1">
      <alignment horizontal="center"/>
    </xf>
    <xf numFmtId="170" fontId="39" fillId="7" borderId="9" xfId="0" applyNumberFormat="1" applyFont="1" applyFill="1" applyBorder="1" applyAlignment="1">
      <alignment horizontal="center"/>
    </xf>
    <xf numFmtId="165" fontId="39" fillId="7" borderId="21" xfId="0" applyNumberFormat="1" applyFont="1" applyFill="1" applyBorder="1" applyAlignment="1">
      <alignment horizontal="center"/>
    </xf>
    <xf numFmtId="165" fontId="37" fillId="7" borderId="21" xfId="0" applyNumberFormat="1" applyFont="1" applyFill="1" applyBorder="1" applyAlignment="1">
      <alignment horizontal="center"/>
    </xf>
    <xf numFmtId="165" fontId="37" fillId="7" borderId="3" xfId="0" applyNumberFormat="1" applyFont="1" applyFill="1" applyBorder="1" applyAlignment="1">
      <alignment horizontal="center"/>
    </xf>
    <xf numFmtId="170" fontId="39" fillId="2" borderId="0" xfId="0" applyNumberFormat="1" applyFont="1" applyFill="1" applyAlignment="1">
      <alignment horizontal="center"/>
    </xf>
    <xf numFmtId="0" fontId="37" fillId="2" borderId="2" xfId="0" applyFont="1" applyFill="1" applyBorder="1" applyAlignment="1">
      <alignment horizontal="left" indent="1"/>
    </xf>
    <xf numFmtId="0" fontId="0" fillId="2" borderId="2" xfId="0" applyFill="1" applyBorder="1"/>
    <xf numFmtId="0" fontId="0" fillId="2" borderId="2" xfId="0" applyFill="1" applyBorder="1" applyAlignment="1">
      <alignment horizontal="center"/>
    </xf>
    <xf numFmtId="0" fontId="39" fillId="2" borderId="3" xfId="0" applyFont="1" applyFill="1" applyBorder="1" applyAlignment="1">
      <alignment horizontal="left" vertical="center" indent="1"/>
    </xf>
    <xf numFmtId="2" fontId="39" fillId="2" borderId="3" xfId="0" applyNumberFormat="1" applyFont="1" applyFill="1" applyBorder="1" applyAlignment="1">
      <alignment horizontal="center"/>
    </xf>
    <xf numFmtId="0" fontId="0" fillId="2" borderId="3" xfId="0" applyFill="1" applyBorder="1"/>
    <xf numFmtId="0" fontId="0" fillId="2" borderId="35" xfId="0" applyFill="1" applyBorder="1"/>
    <xf numFmtId="165" fontId="39" fillId="7" borderId="9" xfId="0" applyNumberFormat="1" applyFont="1" applyFill="1" applyBorder="1" applyAlignment="1">
      <alignment horizontal="center"/>
    </xf>
    <xf numFmtId="164" fontId="14" fillId="7" borderId="28" xfId="0" applyNumberFormat="1" applyFont="1" applyFill="1" applyBorder="1" applyAlignment="1">
      <alignment horizontal="center"/>
    </xf>
    <xf numFmtId="164" fontId="59" fillId="12" borderId="28" xfId="0" applyNumberFormat="1" applyFont="1" applyFill="1" applyBorder="1" applyAlignment="1">
      <alignment horizontal="center"/>
    </xf>
    <xf numFmtId="2" fontId="59" fillId="4" borderId="28" xfId="133" applyNumberFormat="1" applyFont="1" applyFill="1" applyBorder="1" applyAlignment="1">
      <alignment horizontal="center"/>
    </xf>
    <xf numFmtId="165" fontId="0" fillId="2" borderId="13" xfId="0" applyNumberFormat="1" applyFill="1" applyBorder="1" applyAlignment="1">
      <alignment horizontal="center"/>
    </xf>
    <xf numFmtId="165" fontId="0" fillId="2" borderId="15" xfId="0" applyNumberFormat="1" applyFill="1" applyBorder="1" applyAlignment="1">
      <alignment horizontal="center"/>
    </xf>
    <xf numFmtId="165" fontId="0" fillId="2" borderId="16" xfId="0" applyNumberFormat="1" applyFill="1" applyBorder="1" applyAlignment="1">
      <alignment horizontal="center"/>
    </xf>
    <xf numFmtId="0" fontId="0" fillId="2" borderId="13" xfId="0" applyFill="1" applyBorder="1" applyAlignment="1">
      <alignment horizontal="center"/>
    </xf>
    <xf numFmtId="0" fontId="0" fillId="2" borderId="10" xfId="0" applyFill="1" applyBorder="1" applyAlignment="1">
      <alignment horizontal="center"/>
    </xf>
    <xf numFmtId="0" fontId="0" fillId="2" borderId="11" xfId="0" applyFill="1" applyBorder="1" applyAlignment="1">
      <alignment horizontal="center"/>
    </xf>
    <xf numFmtId="0" fontId="18" fillId="4" borderId="22" xfId="28" applyFont="1" applyFill="1" applyBorder="1" applyAlignment="1">
      <alignment horizontal="center"/>
      <protection locked="0"/>
    </xf>
    <xf numFmtId="0" fontId="18" fillId="17" borderId="9" xfId="28" applyFont="1" applyFill="1" applyBorder="1" applyAlignment="1">
      <alignment horizontal="center"/>
      <protection locked="0"/>
    </xf>
    <xf numFmtId="0" fontId="14" fillId="7" borderId="24" xfId="33" applyFill="1" applyBorder="1">
      <protection locked="0"/>
    </xf>
    <xf numFmtId="165" fontId="14" fillId="7" borderId="30" xfId="28" applyNumberFormat="1" applyFill="1" applyBorder="1" applyAlignment="1">
      <alignment horizontal="center"/>
      <protection locked="0"/>
    </xf>
    <xf numFmtId="165" fontId="14" fillId="12" borderId="31" xfId="28" applyNumberFormat="1" applyFill="1" applyBorder="1" applyAlignment="1">
      <alignment horizontal="center"/>
      <protection locked="0"/>
    </xf>
    <xf numFmtId="165" fontId="14" fillId="4" borderId="32" xfId="28" applyNumberFormat="1" applyFill="1" applyBorder="1" applyAlignment="1">
      <alignment horizontal="center"/>
      <protection locked="0"/>
    </xf>
    <xf numFmtId="0" fontId="14" fillId="7" borderId="29" xfId="28" applyFill="1" applyBorder="1">
      <protection locked="0"/>
    </xf>
    <xf numFmtId="0" fontId="14" fillId="12" borderId="19" xfId="28" applyFill="1" applyBorder="1">
      <protection locked="0"/>
    </xf>
    <xf numFmtId="0" fontId="14" fillId="4" borderId="18" xfId="28" applyFill="1" applyBorder="1">
      <protection locked="0"/>
    </xf>
    <xf numFmtId="0" fontId="14" fillId="7" borderId="19" xfId="28" applyFill="1" applyBorder="1" applyAlignment="1">
      <alignment horizontal="left"/>
      <protection locked="0"/>
    </xf>
    <xf numFmtId="0" fontId="14" fillId="7" borderId="31" xfId="28" applyFill="1" applyBorder="1" applyAlignment="1">
      <alignment horizontal="center"/>
      <protection locked="0"/>
    </xf>
    <xf numFmtId="0" fontId="14" fillId="12" borderId="19" xfId="28" applyFill="1" applyBorder="1" applyAlignment="1">
      <alignment horizontal="left"/>
      <protection locked="0"/>
    </xf>
    <xf numFmtId="0" fontId="14" fillId="12" borderId="31" xfId="28" applyFill="1" applyBorder="1" applyAlignment="1">
      <alignment horizontal="center"/>
      <protection locked="0"/>
    </xf>
    <xf numFmtId="0" fontId="14" fillId="4" borderId="18" xfId="28" applyFill="1" applyBorder="1" applyAlignment="1">
      <alignment horizontal="left"/>
      <protection locked="0"/>
    </xf>
    <xf numFmtId="0" fontId="14" fillId="12" borderId="22" xfId="33" applyFill="1" applyBorder="1">
      <protection locked="0"/>
    </xf>
    <xf numFmtId="0" fontId="14" fillId="12" borderId="23" xfId="33" applyFill="1" applyBorder="1">
      <protection locked="0"/>
    </xf>
    <xf numFmtId="0" fontId="14" fillId="7" borderId="30" xfId="28" applyFill="1" applyBorder="1" applyAlignment="1">
      <alignment horizontal="center"/>
      <protection locked="0"/>
    </xf>
    <xf numFmtId="0" fontId="14" fillId="0" borderId="0" xfId="33" applyFill="1">
      <protection locked="0"/>
    </xf>
    <xf numFmtId="0" fontId="14" fillId="17" borderId="22" xfId="33" applyFill="1" applyBorder="1">
      <protection locked="0"/>
    </xf>
    <xf numFmtId="0" fontId="14" fillId="17" borderId="23" xfId="33" applyFill="1" applyBorder="1">
      <protection locked="0"/>
    </xf>
    <xf numFmtId="0" fontId="14" fillId="7" borderId="22" xfId="138" applyFill="1" applyBorder="1">
      <protection locked="0"/>
    </xf>
    <xf numFmtId="0" fontId="14" fillId="7" borderId="24" xfId="138" applyFill="1" applyBorder="1">
      <protection locked="0"/>
    </xf>
    <xf numFmtId="0" fontId="14" fillId="7" borderId="23" xfId="138" applyFill="1" applyBorder="1">
      <protection locked="0"/>
    </xf>
    <xf numFmtId="0" fontId="14" fillId="12" borderId="9" xfId="138" applyFill="1" applyBorder="1">
      <protection locked="0"/>
    </xf>
    <xf numFmtId="0" fontId="14" fillId="7" borderId="19" xfId="135" applyFill="1" applyBorder="1">
      <protection locked="0"/>
    </xf>
    <xf numFmtId="0" fontId="14" fillId="7" borderId="31" xfId="135" applyFill="1" applyBorder="1" applyAlignment="1">
      <alignment horizontal="center"/>
      <protection locked="0"/>
    </xf>
    <xf numFmtId="0" fontId="14" fillId="12" borderId="19" xfId="135" applyFill="1" applyBorder="1">
      <protection locked="0"/>
    </xf>
    <xf numFmtId="0" fontId="14" fillId="12" borderId="31" xfId="135" applyFill="1" applyBorder="1" applyAlignment="1">
      <alignment horizontal="center"/>
      <protection locked="0"/>
    </xf>
    <xf numFmtId="0" fontId="14" fillId="4" borderId="18" xfId="135" applyFill="1" applyBorder="1">
      <protection locked="0"/>
    </xf>
    <xf numFmtId="165" fontId="14" fillId="4" borderId="32" xfId="135" applyNumberFormat="1" applyFill="1" applyBorder="1" applyAlignment="1">
      <alignment horizontal="center"/>
      <protection locked="0"/>
    </xf>
    <xf numFmtId="0" fontId="14" fillId="12" borderId="4" xfId="33" applyFill="1" applyBorder="1">
      <protection locked="0"/>
    </xf>
    <xf numFmtId="0" fontId="14" fillId="12" borderId="6" xfId="33" applyFill="1" applyBorder="1">
      <protection locked="0"/>
    </xf>
    <xf numFmtId="0" fontId="14" fillId="12" borderId="25" xfId="33" applyFill="1" applyBorder="1">
      <protection locked="0"/>
    </xf>
    <xf numFmtId="0" fontId="14" fillId="12" borderId="11" xfId="33" applyFill="1" applyBorder="1">
      <protection locked="0"/>
    </xf>
    <xf numFmtId="0" fontId="14" fillId="12" borderId="14" xfId="33" applyFill="1" applyBorder="1">
      <protection locked="0"/>
    </xf>
    <xf numFmtId="0" fontId="14" fillId="12" borderId="16" xfId="33" applyFill="1" applyBorder="1">
      <protection locked="0"/>
    </xf>
    <xf numFmtId="0" fontId="14" fillId="7" borderId="19" xfId="28" applyFill="1" applyBorder="1">
      <protection locked="0"/>
    </xf>
    <xf numFmtId="0" fontId="14" fillId="7" borderId="4" xfId="33" applyFill="1" applyBorder="1">
      <protection locked="0"/>
    </xf>
    <xf numFmtId="0" fontId="14" fillId="7" borderId="6" xfId="33" applyFill="1" applyBorder="1">
      <protection locked="0"/>
    </xf>
    <xf numFmtId="164" fontId="72" fillId="7" borderId="9" xfId="0" applyNumberFormat="1" applyFont="1" applyFill="1" applyBorder="1" applyAlignment="1">
      <alignment horizontal="center"/>
    </xf>
    <xf numFmtId="166" fontId="12" fillId="7" borderId="4" xfId="5" applyNumberFormat="1" applyFont="1" applyFill="1" applyBorder="1">
      <alignment horizontal="right"/>
    </xf>
    <xf numFmtId="166" fontId="12" fillId="7" borderId="6" xfId="5" applyNumberFormat="1" applyFont="1" applyFill="1" applyBorder="1">
      <alignment horizontal="right"/>
    </xf>
    <xf numFmtId="166" fontId="12" fillId="12" borderId="4" xfId="6" applyNumberFormat="1" applyFont="1" applyFill="1" applyBorder="1">
      <alignment horizontal="right"/>
    </xf>
    <xf numFmtId="166" fontId="12" fillId="12" borderId="6" xfId="6" applyNumberFormat="1" applyFont="1" applyFill="1" applyBorder="1">
      <alignment horizontal="right"/>
    </xf>
    <xf numFmtId="166" fontId="12" fillId="12" borderId="9" xfId="6" applyNumberFormat="1" applyFont="1" applyFill="1" applyBorder="1">
      <alignment horizontal="right"/>
    </xf>
    <xf numFmtId="164" fontId="27" fillId="12" borderId="9" xfId="0" applyNumberFormat="1" applyFont="1" applyFill="1" applyBorder="1" applyAlignment="1">
      <alignment horizontal="center"/>
    </xf>
    <xf numFmtId="164" fontId="72" fillId="4" borderId="9" xfId="0" applyNumberFormat="1" applyFont="1" applyFill="1" applyBorder="1" applyAlignment="1">
      <alignment horizontal="center"/>
    </xf>
    <xf numFmtId="166" fontId="15" fillId="4" borderId="9" xfId="6" applyNumberFormat="1" applyFill="1" applyBorder="1">
      <alignment horizontal="right"/>
    </xf>
    <xf numFmtId="164" fontId="15" fillId="4" borderId="4" xfId="0" applyNumberFormat="1" applyFont="1" applyFill="1" applyBorder="1" applyAlignment="1">
      <alignment horizontal="left"/>
    </xf>
    <xf numFmtId="164" fontId="0" fillId="4" borderId="5" xfId="0" applyNumberFormat="1" applyFill="1" applyBorder="1"/>
    <xf numFmtId="166" fontId="0" fillId="4" borderId="5" xfId="0" applyNumberFormat="1" applyFill="1" applyBorder="1"/>
    <xf numFmtId="166" fontId="0" fillId="4" borderId="6" xfId="0" applyNumberFormat="1" applyFill="1" applyBorder="1"/>
    <xf numFmtId="0" fontId="37" fillId="2" borderId="2" xfId="0" applyFont="1" applyFill="1" applyBorder="1" applyAlignment="1">
      <alignment horizontal="left" vertical="center"/>
    </xf>
    <xf numFmtId="0" fontId="37" fillId="2" borderId="0" xfId="0" applyFont="1" applyFill="1" applyAlignment="1">
      <alignment horizontal="left" vertical="center"/>
    </xf>
    <xf numFmtId="0" fontId="37" fillId="2" borderId="1" xfId="0" applyFont="1" applyFill="1" applyBorder="1" applyAlignment="1">
      <alignment horizontal="center"/>
    </xf>
    <xf numFmtId="3" fontId="39" fillId="2" borderId="0" xfId="0" applyNumberFormat="1" applyFont="1" applyFill="1" applyAlignment="1">
      <alignment horizontal="center"/>
    </xf>
    <xf numFmtId="0" fontId="73" fillId="2" borderId="0" xfId="0" applyFont="1" applyFill="1" applyAlignment="1">
      <alignment horizontal="left" indent="1"/>
    </xf>
    <xf numFmtId="3" fontId="73" fillId="2" borderId="0" xfId="0" applyNumberFormat="1" applyFont="1" applyFill="1" applyAlignment="1">
      <alignment horizontal="center"/>
    </xf>
    <xf numFmtId="0" fontId="73" fillId="2" borderId="0" xfId="0" applyFont="1" applyFill="1" applyAlignment="1">
      <alignment horizontal="center"/>
    </xf>
    <xf numFmtId="3" fontId="37" fillId="2" borderId="3" xfId="0" applyNumberFormat="1" applyFont="1" applyFill="1" applyBorder="1" applyAlignment="1">
      <alignment horizontal="center"/>
    </xf>
    <xf numFmtId="0" fontId="37" fillId="2" borderId="1" xfId="0" applyFont="1" applyFill="1" applyBorder="1" applyAlignment="1">
      <alignment vertical="center"/>
    </xf>
    <xf numFmtId="0" fontId="37" fillId="2" borderId="1" xfId="0" applyFont="1" applyFill="1" applyBorder="1" applyAlignment="1">
      <alignment horizontal="center" vertical="center"/>
    </xf>
    <xf numFmtId="0" fontId="39" fillId="2" borderId="7" xfId="0" applyFont="1" applyFill="1" applyBorder="1" applyAlignment="1">
      <alignment horizontal="center"/>
    </xf>
    <xf numFmtId="0" fontId="74" fillId="0" borderId="0" xfId="0" applyFont="1"/>
    <xf numFmtId="0" fontId="37" fillId="2" borderId="0" xfId="0" applyFont="1" applyFill="1"/>
    <xf numFmtId="165" fontId="57" fillId="2" borderId="0" xfId="0" applyNumberFormat="1" applyFont="1" applyFill="1" applyAlignment="1">
      <alignment horizontal="center"/>
    </xf>
    <xf numFmtId="0" fontId="1" fillId="2" borderId="3" xfId="0" applyFont="1" applyFill="1" applyBorder="1"/>
    <xf numFmtId="0" fontId="37" fillId="2" borderId="0" xfId="0" applyFont="1" applyFill="1" applyAlignment="1">
      <alignment horizontal="center" wrapText="1"/>
    </xf>
    <xf numFmtId="0" fontId="39" fillId="2" borderId="3" xfId="0" applyFont="1" applyFill="1" applyBorder="1" applyAlignment="1">
      <alignment horizontal="left" vertical="top" wrapText="1"/>
    </xf>
    <xf numFmtId="165" fontId="75" fillId="2" borderId="3" xfId="0" applyNumberFormat="1" applyFont="1" applyFill="1" applyBorder="1" applyAlignment="1">
      <alignment horizontal="center"/>
    </xf>
    <xf numFmtId="165" fontId="75" fillId="2" borderId="0" xfId="0" applyNumberFormat="1" applyFont="1" applyFill="1" applyAlignment="1">
      <alignment horizontal="center"/>
    </xf>
    <xf numFmtId="2" fontId="76" fillId="2" borderId="0" xfId="129" applyNumberFormat="1" applyFont="1" applyFill="1">
      <protection locked="0"/>
    </xf>
    <xf numFmtId="0" fontId="38" fillId="2" borderId="2" xfId="0" applyFont="1" applyFill="1" applyBorder="1" applyAlignment="1">
      <alignment horizontal="left"/>
    </xf>
    <xf numFmtId="0" fontId="37" fillId="2" borderId="0" xfId="0" applyFont="1" applyFill="1" applyAlignment="1">
      <alignment horizontal="left" vertical="center" indent="1"/>
    </xf>
    <xf numFmtId="0" fontId="77" fillId="2" borderId="0" xfId="0" applyFont="1" applyFill="1" applyAlignment="1">
      <alignment horizontal="left" vertical="center" wrapText="1" indent="2"/>
    </xf>
    <xf numFmtId="0" fontId="73" fillId="2" borderId="0" xfId="0" applyFont="1" applyFill="1" applyAlignment="1">
      <alignment horizontal="left" indent="3"/>
    </xf>
    <xf numFmtId="0" fontId="39" fillId="2" borderId="0" xfId="0" applyFont="1" applyFill="1" applyAlignment="1">
      <alignment horizontal="left"/>
    </xf>
    <xf numFmtId="0" fontId="77" fillId="2" borderId="0" xfId="0" applyFont="1" applyFill="1" applyAlignment="1">
      <alignment horizontal="left" vertical="center" indent="2"/>
    </xf>
    <xf numFmtId="0" fontId="73" fillId="2" borderId="3" xfId="0" applyFont="1" applyFill="1" applyBorder="1" applyAlignment="1">
      <alignment horizontal="left" indent="3"/>
    </xf>
    <xf numFmtId="3" fontId="39" fillId="2" borderId="0" xfId="0" applyNumberFormat="1" applyFont="1" applyFill="1" applyAlignment="1">
      <alignment horizontal="left"/>
    </xf>
    <xf numFmtId="0" fontId="54" fillId="2" borderId="2" xfId="0" applyFont="1" applyFill="1" applyBorder="1" applyAlignment="1">
      <alignment horizontal="center"/>
    </xf>
    <xf numFmtId="0" fontId="65" fillId="2" borderId="0" xfId="1" applyFont="1" applyFill="1" applyAlignment="1">
      <alignment horizontal="left"/>
    </xf>
    <xf numFmtId="0" fontId="39" fillId="2" borderId="3" xfId="0" applyFont="1" applyFill="1" applyBorder="1" applyAlignment="1">
      <alignment horizontal="left"/>
    </xf>
    <xf numFmtId="0" fontId="37" fillId="2" borderId="30" xfId="0" applyFont="1" applyFill="1" applyBorder="1" applyAlignment="1">
      <alignment horizontal="center"/>
    </xf>
    <xf numFmtId="0" fontId="39" fillId="2" borderId="19" xfId="0" applyFont="1" applyFill="1" applyBorder="1" applyAlignment="1">
      <alignment horizontal="left" indent="1"/>
    </xf>
    <xf numFmtId="3" fontId="39" fillId="2" borderId="31" xfId="0" applyNumberFormat="1" applyFont="1" applyFill="1" applyBorder="1" applyAlignment="1">
      <alignment horizontal="center"/>
    </xf>
    <xf numFmtId="0" fontId="0" fillId="2" borderId="31" xfId="0" applyFill="1" applyBorder="1" applyAlignment="1">
      <alignment horizontal="center"/>
    </xf>
    <xf numFmtId="0" fontId="73" fillId="2" borderId="19" xfId="0" applyFont="1" applyFill="1" applyBorder="1" applyAlignment="1">
      <alignment horizontal="left" indent="1"/>
    </xf>
    <xf numFmtId="0" fontId="73" fillId="2" borderId="31" xfId="0" applyFont="1" applyFill="1" applyBorder="1" applyAlignment="1">
      <alignment horizontal="center"/>
    </xf>
    <xf numFmtId="0" fontId="78" fillId="2" borderId="0" xfId="0" applyFont="1" applyFill="1" applyAlignment="1">
      <alignment horizontal="center"/>
    </xf>
    <xf numFmtId="0" fontId="53" fillId="2" borderId="0" xfId="0" applyFont="1" applyFill="1" applyAlignment="1">
      <alignment horizontal="center"/>
    </xf>
    <xf numFmtId="3" fontId="73" fillId="2" borderId="31" xfId="0" applyNumberFormat="1" applyFont="1" applyFill="1" applyBorder="1" applyAlignment="1">
      <alignment horizontal="center"/>
    </xf>
    <xf numFmtId="0" fontId="37" fillId="2" borderId="20" xfId="0" applyFont="1" applyFill="1" applyBorder="1" applyAlignment="1">
      <alignment horizontal="center"/>
    </xf>
    <xf numFmtId="3" fontId="39" fillId="2" borderId="8" xfId="0" applyNumberFormat="1" applyFont="1" applyFill="1" applyBorder="1" applyAlignment="1">
      <alignment horizontal="center"/>
    </xf>
    <xf numFmtId="0" fontId="37" fillId="2" borderId="29" xfId="0" applyFont="1" applyFill="1" applyBorder="1" applyAlignment="1">
      <alignment horizontal="center"/>
    </xf>
    <xf numFmtId="3" fontId="39" fillId="2" borderId="19" xfId="0" applyNumberFormat="1" applyFont="1" applyFill="1" applyBorder="1" applyAlignment="1">
      <alignment horizontal="center"/>
    </xf>
    <xf numFmtId="0" fontId="0" fillId="2" borderId="19" xfId="0" applyFill="1" applyBorder="1" applyAlignment="1">
      <alignment horizontal="center"/>
    </xf>
    <xf numFmtId="3" fontId="73" fillId="2" borderId="19" xfId="0" applyNumberFormat="1" applyFont="1" applyFill="1" applyBorder="1" applyAlignment="1">
      <alignment horizontal="center"/>
    </xf>
    <xf numFmtId="0" fontId="0" fillId="2" borderId="18" xfId="0" applyFill="1" applyBorder="1" applyAlignment="1">
      <alignment horizontal="center"/>
    </xf>
    <xf numFmtId="0" fontId="0" fillId="2" borderId="32" xfId="0" applyFill="1" applyBorder="1" applyAlignment="1">
      <alignment horizontal="center"/>
    </xf>
    <xf numFmtId="0" fontId="37" fillId="2" borderId="19" xfId="0" applyFont="1" applyFill="1" applyBorder="1" applyAlignment="1">
      <alignment horizontal="left" indent="1"/>
    </xf>
    <xf numFmtId="0" fontId="52" fillId="2" borderId="19" xfId="0" applyFont="1" applyFill="1" applyBorder="1" applyAlignment="1">
      <alignment horizontal="center"/>
    </xf>
    <xf numFmtId="0" fontId="78" fillId="2" borderId="31" xfId="0" applyFont="1" applyFill="1" applyBorder="1" applyAlignment="1">
      <alignment horizontal="center"/>
    </xf>
    <xf numFmtId="0" fontId="78" fillId="2" borderId="19" xfId="0" applyFont="1" applyFill="1" applyBorder="1" applyAlignment="1">
      <alignment horizontal="center"/>
    </xf>
    <xf numFmtId="3" fontId="37" fillId="2" borderId="19" xfId="0" applyNumberFormat="1" applyFont="1" applyFill="1" applyBorder="1" applyAlignment="1">
      <alignment horizontal="center"/>
    </xf>
    <xf numFmtId="3" fontId="37" fillId="2" borderId="31" xfId="0" applyNumberFormat="1" applyFont="1" applyFill="1" applyBorder="1" applyAlignment="1">
      <alignment horizontal="center"/>
    </xf>
    <xf numFmtId="0" fontId="37" fillId="2" borderId="8" xfId="0" applyFont="1" applyFill="1" applyBorder="1" applyAlignment="1">
      <alignment horizontal="left" vertical="center" indent="1"/>
    </xf>
    <xf numFmtId="0" fontId="39" fillId="2" borderId="8" xfId="0" applyFont="1" applyFill="1" applyBorder="1" applyAlignment="1">
      <alignment horizontal="left" vertical="center" wrapText="1" indent="2"/>
    </xf>
    <xf numFmtId="0" fontId="39" fillId="2" borderId="8" xfId="0" applyFont="1" applyFill="1" applyBorder="1" applyAlignment="1">
      <alignment horizontal="left" vertical="center" indent="2"/>
    </xf>
    <xf numFmtId="0" fontId="39" fillId="2" borderId="21" xfId="0" applyFont="1" applyFill="1" applyBorder="1" applyAlignment="1">
      <alignment horizontal="left" vertical="center" indent="2"/>
    </xf>
    <xf numFmtId="3" fontId="37" fillId="2" borderId="8" xfId="0" applyNumberFormat="1" applyFont="1" applyFill="1" applyBorder="1" applyAlignment="1">
      <alignment horizontal="center"/>
    </xf>
    <xf numFmtId="0" fontId="39" fillId="2" borderId="0" xfId="0" applyFont="1" applyFill="1" applyAlignment="1">
      <alignment horizontal="left" vertical="center" wrapText="1" indent="2"/>
    </xf>
    <xf numFmtId="0" fontId="39" fillId="2" borderId="0" xfId="0" applyFont="1" applyFill="1" applyAlignment="1">
      <alignment horizontal="left" vertical="center" indent="2"/>
    </xf>
    <xf numFmtId="0" fontId="37" fillId="2" borderId="29" xfId="0" applyFont="1" applyFill="1" applyBorder="1" applyAlignment="1">
      <alignment horizontal="left" indent="1"/>
    </xf>
    <xf numFmtId="0" fontId="73" fillId="2" borderId="18" xfId="0" applyFont="1" applyFill="1" applyBorder="1" applyAlignment="1">
      <alignment horizontal="left" indent="1"/>
    </xf>
    <xf numFmtId="3" fontId="73" fillId="2" borderId="32" xfId="0" applyNumberFormat="1" applyFont="1" applyFill="1" applyBorder="1" applyAlignment="1">
      <alignment horizontal="center"/>
    </xf>
    <xf numFmtId="3" fontId="73" fillId="2" borderId="18" xfId="0" applyNumberFormat="1" applyFont="1" applyFill="1" applyBorder="1" applyAlignment="1">
      <alignment horizontal="center"/>
    </xf>
    <xf numFmtId="0" fontId="73" fillId="2" borderId="32" xfId="0" applyFont="1" applyFill="1" applyBorder="1" applyAlignment="1">
      <alignment horizontal="center"/>
    </xf>
    <xf numFmtId="0" fontId="54" fillId="2" borderId="29" xfId="0" applyFont="1" applyFill="1" applyBorder="1" applyAlignment="1">
      <alignment horizontal="center"/>
    </xf>
    <xf numFmtId="3" fontId="73" fillId="2" borderId="21" xfId="0" applyNumberFormat="1" applyFont="1" applyFill="1" applyBorder="1" applyAlignment="1">
      <alignment horizontal="center"/>
    </xf>
    <xf numFmtId="0" fontId="52" fillId="2" borderId="31" xfId="0" applyFont="1" applyFill="1" applyBorder="1" applyAlignment="1">
      <alignment horizontal="center" vertical="center"/>
    </xf>
    <xf numFmtId="0" fontId="38" fillId="2" borderId="20" xfId="0" applyFont="1" applyFill="1" applyBorder="1"/>
    <xf numFmtId="0" fontId="37" fillId="2" borderId="7" xfId="0" applyFont="1" applyFill="1" applyBorder="1" applyAlignment="1">
      <alignment horizontal="center"/>
    </xf>
    <xf numFmtId="2" fontId="0" fillId="4" borderId="7" xfId="0" applyNumberFormat="1" applyFill="1" applyBorder="1" applyAlignment="1">
      <alignment horizontal="center"/>
    </xf>
    <xf numFmtId="0" fontId="1" fillId="13" borderId="19" xfId="0" applyFont="1" applyFill="1" applyBorder="1"/>
    <xf numFmtId="0" fontId="1" fillId="13" borderId="0" xfId="0" applyFont="1" applyFill="1"/>
    <xf numFmtId="0" fontId="1" fillId="13" borderId="31" xfId="0" applyFont="1" applyFill="1" applyBorder="1"/>
    <xf numFmtId="0" fontId="0" fillId="13" borderId="29" xfId="0" applyFill="1" applyBorder="1"/>
    <xf numFmtId="0" fontId="0" fillId="13" borderId="2" xfId="0" applyFill="1" applyBorder="1"/>
    <xf numFmtId="170" fontId="0" fillId="13" borderId="2" xfId="0" applyNumberFormat="1" applyFill="1" applyBorder="1"/>
    <xf numFmtId="170" fontId="0" fillId="13" borderId="30" xfId="0" applyNumberFormat="1" applyFill="1" applyBorder="1"/>
    <xf numFmtId="0" fontId="0" fillId="13" borderId="19" xfId="0" applyFill="1" applyBorder="1"/>
    <xf numFmtId="0" fontId="0" fillId="13" borderId="0" xfId="0" applyFill="1"/>
    <xf numFmtId="170" fontId="0" fillId="13" borderId="0" xfId="0" applyNumberFormat="1" applyFill="1"/>
    <xf numFmtId="170" fontId="0" fillId="13" borderId="31" xfId="0" applyNumberFormat="1" applyFill="1" applyBorder="1"/>
    <xf numFmtId="0" fontId="0" fillId="13" borderId="18" xfId="0" applyFill="1" applyBorder="1"/>
    <xf numFmtId="0" fontId="0" fillId="13" borderId="3" xfId="0" applyFill="1" applyBorder="1"/>
    <xf numFmtId="170" fontId="0" fillId="13" borderId="3" xfId="0" applyNumberFormat="1" applyFill="1" applyBorder="1"/>
    <xf numFmtId="170" fontId="0" fillId="13" borderId="32" xfId="0" applyNumberFormat="1" applyFill="1" applyBorder="1"/>
    <xf numFmtId="170" fontId="0" fillId="2" borderId="0" xfId="0" applyNumberFormat="1" applyFill="1"/>
    <xf numFmtId="0" fontId="1" fillId="2" borderId="29" xfId="0" applyFont="1" applyFill="1" applyBorder="1"/>
    <xf numFmtId="170" fontId="0" fillId="2" borderId="2" xfId="0" applyNumberFormat="1" applyFill="1" applyBorder="1"/>
    <xf numFmtId="170" fontId="0" fillId="2" borderId="30" xfId="0" applyNumberFormat="1" applyFill="1" applyBorder="1"/>
    <xf numFmtId="0" fontId="1" fillId="2" borderId="19" xfId="0" applyFont="1" applyFill="1" applyBorder="1" applyAlignment="1">
      <alignment horizontal="left" indent="1"/>
    </xf>
    <xf numFmtId="170" fontId="0" fillId="2" borderId="31" xfId="0" applyNumberFormat="1" applyFill="1" applyBorder="1"/>
    <xf numFmtId="0" fontId="1" fillId="2" borderId="18" xfId="0" applyFont="1" applyFill="1" applyBorder="1" applyAlignment="1">
      <alignment horizontal="left" indent="1"/>
    </xf>
    <xf numFmtId="170" fontId="0" fillId="2" borderId="3" xfId="0" applyNumberFormat="1" applyFill="1" applyBorder="1"/>
    <xf numFmtId="170" fontId="0" fillId="2" borderId="32" xfId="0" applyNumberFormat="1" applyFill="1" applyBorder="1"/>
    <xf numFmtId="0" fontId="1" fillId="0" borderId="17" xfId="0" applyFont="1" applyBorder="1"/>
    <xf numFmtId="0" fontId="1" fillId="0" borderId="1" xfId="0" applyFont="1" applyBorder="1"/>
    <xf numFmtId="0" fontId="1" fillId="2" borderId="28" xfId="0" applyFont="1" applyFill="1" applyBorder="1"/>
    <xf numFmtId="169" fontId="0" fillId="13" borderId="2" xfId="0" applyNumberFormat="1" applyFill="1" applyBorder="1"/>
    <xf numFmtId="169" fontId="0" fillId="13" borderId="30" xfId="0" applyNumberFormat="1" applyFill="1" applyBorder="1"/>
    <xf numFmtId="169" fontId="0" fillId="13" borderId="0" xfId="0" applyNumberFormat="1" applyFill="1"/>
    <xf numFmtId="169" fontId="0" fillId="13" borderId="31" xfId="0" applyNumberFormat="1" applyFill="1" applyBorder="1"/>
    <xf numFmtId="169" fontId="0" fillId="13" borderId="3" xfId="0" applyNumberFormat="1" applyFill="1" applyBorder="1"/>
    <xf numFmtId="169" fontId="0" fillId="13" borderId="32" xfId="0" applyNumberFormat="1" applyFill="1" applyBorder="1"/>
    <xf numFmtId="172" fontId="0" fillId="13" borderId="0" xfId="0" applyNumberFormat="1" applyFill="1"/>
    <xf numFmtId="0" fontId="81" fillId="2" borderId="2" xfId="0" applyFont="1" applyFill="1" applyBorder="1" applyAlignment="1">
      <alignment horizontal="left" vertical="center"/>
    </xf>
    <xf numFmtId="0" fontId="1" fillId="17" borderId="0" xfId="0" applyFont="1" applyFill="1"/>
    <xf numFmtId="0" fontId="1" fillId="7" borderId="0" xfId="0" applyFont="1" applyFill="1"/>
    <xf numFmtId="0" fontId="1" fillId="2" borderId="0" xfId="0" applyFont="1" applyFill="1" applyAlignment="1">
      <alignment horizontal="center"/>
    </xf>
    <xf numFmtId="0" fontId="7" fillId="2" borderId="0" xfId="1" applyFill="1" applyAlignment="1">
      <alignment horizontal="left"/>
    </xf>
    <xf numFmtId="173" fontId="0" fillId="0" borderId="0" xfId="0" applyNumberFormat="1"/>
    <xf numFmtId="0" fontId="0" fillId="2" borderId="29" xfId="0" applyFill="1" applyBorder="1" applyAlignment="1">
      <alignment horizontal="center"/>
    </xf>
    <xf numFmtId="0" fontId="0" fillId="2" borderId="30" xfId="0" applyFill="1" applyBorder="1"/>
    <xf numFmtId="0" fontId="1" fillId="2" borderId="19" xfId="0" applyFont="1" applyFill="1" applyBorder="1" applyAlignment="1">
      <alignment horizontal="center"/>
    </xf>
    <xf numFmtId="0" fontId="1" fillId="2" borderId="31" xfId="0" applyFont="1" applyFill="1" applyBorder="1" applyAlignment="1">
      <alignment horizontal="center"/>
    </xf>
    <xf numFmtId="2" fontId="0" fillId="2" borderId="19" xfId="0" applyNumberFormat="1" applyFill="1" applyBorder="1" applyAlignment="1">
      <alignment horizontal="center"/>
    </xf>
    <xf numFmtId="173" fontId="0" fillId="2" borderId="31" xfId="0" applyNumberFormat="1" applyFill="1" applyBorder="1"/>
    <xf numFmtId="2" fontId="0" fillId="2" borderId="18" xfId="0" applyNumberFormat="1" applyFill="1" applyBorder="1" applyAlignment="1">
      <alignment horizontal="center"/>
    </xf>
    <xf numFmtId="173" fontId="0" fillId="2" borderId="32" xfId="0" applyNumberFormat="1" applyFill="1" applyBorder="1"/>
    <xf numFmtId="169" fontId="0" fillId="13" borderId="29" xfId="0" applyNumberFormat="1" applyFill="1" applyBorder="1" applyAlignment="1">
      <alignment horizontal="center"/>
    </xf>
    <xf numFmtId="169" fontId="0" fillId="13" borderId="2" xfId="0" applyNumberFormat="1" applyFill="1" applyBorder="1" applyAlignment="1">
      <alignment horizontal="center"/>
    </xf>
    <xf numFmtId="169" fontId="0" fillId="13" borderId="30" xfId="0" applyNumberFormat="1" applyFill="1" applyBorder="1" applyAlignment="1">
      <alignment horizontal="center"/>
    </xf>
    <xf numFmtId="169" fontId="0" fillId="13" borderId="19" xfId="0" applyNumberFormat="1" applyFill="1" applyBorder="1" applyAlignment="1">
      <alignment horizontal="center"/>
    </xf>
    <xf numFmtId="169" fontId="0" fillId="13" borderId="0" xfId="0" applyNumberFormat="1" applyFill="1" applyAlignment="1">
      <alignment horizontal="center"/>
    </xf>
    <xf numFmtId="169" fontId="0" fillId="13" borderId="31" xfId="0" applyNumberFormat="1" applyFill="1" applyBorder="1" applyAlignment="1">
      <alignment horizontal="center"/>
    </xf>
    <xf numFmtId="169" fontId="0" fillId="13" borderId="18" xfId="0" applyNumberFormat="1" applyFill="1" applyBorder="1" applyAlignment="1">
      <alignment horizontal="center"/>
    </xf>
    <xf numFmtId="169" fontId="0" fillId="13" borderId="3" xfId="0" applyNumberFormat="1" applyFill="1" applyBorder="1" applyAlignment="1">
      <alignment horizontal="center"/>
    </xf>
    <xf numFmtId="169" fontId="0" fillId="13" borderId="32" xfId="0" applyNumberFormat="1" applyFill="1" applyBorder="1" applyAlignment="1">
      <alignment horizontal="center"/>
    </xf>
    <xf numFmtId="0" fontId="53" fillId="2" borderId="17" xfId="0" applyFont="1" applyFill="1" applyBorder="1" applyAlignment="1">
      <alignment horizontal="center"/>
    </xf>
    <xf numFmtId="0" fontId="53" fillId="2" borderId="1" xfId="0" applyFont="1" applyFill="1" applyBorder="1" applyAlignment="1">
      <alignment horizontal="center"/>
    </xf>
    <xf numFmtId="0" fontId="53" fillId="2" borderId="28" xfId="0" applyFont="1" applyFill="1" applyBorder="1" applyAlignment="1">
      <alignment horizontal="center"/>
    </xf>
    <xf numFmtId="0" fontId="78" fillId="2" borderId="19" xfId="0" applyFont="1" applyFill="1" applyBorder="1" applyAlignment="1">
      <alignment horizontal="center"/>
    </xf>
    <xf numFmtId="0" fontId="78" fillId="2" borderId="31" xfId="0" applyFont="1" applyFill="1" applyBorder="1" applyAlignment="1">
      <alignment horizontal="center"/>
    </xf>
    <xf numFmtId="3" fontId="73" fillId="2" borderId="1" xfId="0" applyNumberFormat="1" applyFont="1" applyFill="1" applyBorder="1" applyAlignment="1">
      <alignment horizontal="center"/>
    </xf>
    <xf numFmtId="3" fontId="73" fillId="2" borderId="28" xfId="0" applyNumberFormat="1" applyFont="1" applyFill="1" applyBorder="1" applyAlignment="1">
      <alignment horizontal="center"/>
    </xf>
    <xf numFmtId="0" fontId="54" fillId="2" borderId="2" xfId="0" applyFont="1" applyFill="1" applyBorder="1" applyAlignment="1">
      <alignment horizontal="center"/>
    </xf>
    <xf numFmtId="0" fontId="54" fillId="2" borderId="30" xfId="0" applyFont="1" applyFill="1" applyBorder="1" applyAlignment="1">
      <alignment horizontal="center"/>
    </xf>
    <xf numFmtId="0" fontId="0" fillId="2" borderId="18" xfId="0" applyFill="1" applyBorder="1" applyAlignment="1">
      <alignment horizontal="center"/>
    </xf>
    <xf numFmtId="0" fontId="0" fillId="2" borderId="32" xfId="0" applyFill="1" applyBorder="1" applyAlignment="1">
      <alignment horizontal="center"/>
    </xf>
    <xf numFmtId="0" fontId="54" fillId="2" borderId="29" xfId="0" applyFont="1" applyFill="1" applyBorder="1" applyAlignment="1">
      <alignment horizontal="center"/>
    </xf>
    <xf numFmtId="0" fontId="52" fillId="2" borderId="19" xfId="0" applyFont="1" applyFill="1" applyBorder="1" applyAlignment="1">
      <alignment horizontal="center" wrapText="1"/>
    </xf>
    <xf numFmtId="0" fontId="52" fillId="2" borderId="31" xfId="0" applyFont="1" applyFill="1" applyBorder="1" applyAlignment="1">
      <alignment horizontal="center"/>
    </xf>
    <xf numFmtId="0" fontId="52" fillId="2" borderId="19" xfId="0" applyFont="1" applyFill="1" applyBorder="1" applyAlignment="1">
      <alignment horizontal="center"/>
    </xf>
    <xf numFmtId="0" fontId="37" fillId="2" borderId="17" xfId="0" applyFont="1" applyFill="1" applyBorder="1" applyAlignment="1">
      <alignment horizontal="center"/>
    </xf>
    <xf numFmtId="0" fontId="37" fillId="2" borderId="28" xfId="0" applyFont="1" applyFill="1" applyBorder="1" applyAlignment="1">
      <alignment horizontal="center"/>
    </xf>
    <xf numFmtId="0" fontId="37" fillId="4" borderId="4" xfId="0" applyFont="1" applyFill="1" applyBorder="1" applyAlignment="1">
      <alignment horizontal="center"/>
    </xf>
    <xf numFmtId="0" fontId="37" fillId="4" borderId="5" xfId="0" applyFont="1" applyFill="1" applyBorder="1" applyAlignment="1">
      <alignment horizontal="center"/>
    </xf>
    <xf numFmtId="0" fontId="37" fillId="4" borderId="6" xfId="0" applyFont="1" applyFill="1" applyBorder="1" applyAlignment="1">
      <alignment horizontal="center"/>
    </xf>
    <xf numFmtId="0" fontId="38" fillId="2" borderId="2" xfId="0" applyFont="1" applyFill="1" applyBorder="1" applyAlignment="1">
      <alignment horizontal="center"/>
    </xf>
    <xf numFmtId="0" fontId="37" fillId="13" borderId="22" xfId="0" applyFont="1" applyFill="1" applyBorder="1" applyAlignment="1">
      <alignment horizontal="center" wrapText="1"/>
    </xf>
    <xf numFmtId="0" fontId="37" fillId="13" borderId="23" xfId="0" applyFont="1" applyFill="1" applyBorder="1" applyAlignment="1">
      <alignment horizontal="center" wrapText="1"/>
    </xf>
    <xf numFmtId="0" fontId="37" fillId="13" borderId="23" xfId="0" applyFont="1" applyFill="1" applyBorder="1" applyAlignment="1">
      <alignment horizontal="center"/>
    </xf>
    <xf numFmtId="0" fontId="1" fillId="13" borderId="4" xfId="0" applyFont="1" applyFill="1" applyBorder="1" applyAlignment="1">
      <alignment horizontal="center"/>
    </xf>
    <xf numFmtId="0" fontId="1" fillId="13" borderId="5" xfId="0" applyFont="1" applyFill="1" applyBorder="1" applyAlignment="1">
      <alignment horizontal="center"/>
    </xf>
    <xf numFmtId="0" fontId="1" fillId="13" borderId="6" xfId="0" applyFont="1" applyFill="1" applyBorder="1" applyAlignment="1">
      <alignment horizontal="center"/>
    </xf>
    <xf numFmtId="0" fontId="37" fillId="2" borderId="2" xfId="0" applyFont="1" applyFill="1" applyBorder="1" applyAlignment="1">
      <alignment horizontal="left" vertical="center"/>
    </xf>
    <xf numFmtId="0" fontId="37" fillId="2" borderId="0" xfId="0" applyFont="1" applyFill="1" applyAlignment="1">
      <alignment horizontal="left" vertical="center"/>
    </xf>
    <xf numFmtId="0" fontId="38" fillId="2" borderId="2" xfId="0" applyFont="1" applyFill="1" applyBorder="1" applyAlignment="1">
      <alignment horizontal="center" vertical="center"/>
    </xf>
    <xf numFmtId="0" fontId="38" fillId="2" borderId="3" xfId="0" applyFont="1" applyFill="1" applyBorder="1" applyAlignment="1">
      <alignment horizontal="center" vertical="center"/>
    </xf>
    <xf numFmtId="0" fontId="37" fillId="2" borderId="3" xfId="0" applyFont="1" applyFill="1" applyBorder="1" applyAlignment="1">
      <alignment horizontal="left" vertical="center"/>
    </xf>
    <xf numFmtId="0" fontId="53" fillId="2" borderId="2" xfId="0" applyFont="1" applyFill="1" applyBorder="1" applyAlignment="1">
      <alignment horizontal="left" vertical="center"/>
    </xf>
    <xf numFmtId="0" fontId="53" fillId="2" borderId="3" xfId="0" applyFont="1" applyFill="1" applyBorder="1" applyAlignment="1">
      <alignment horizontal="left" vertical="center"/>
    </xf>
    <xf numFmtId="0" fontId="51" fillId="0" borderId="0" xfId="0" applyFont="1" applyAlignment="1">
      <alignment horizontal="left"/>
    </xf>
    <xf numFmtId="0" fontId="1" fillId="2" borderId="2" xfId="0" applyFont="1" applyFill="1" applyBorder="1" applyAlignment="1">
      <alignment horizontal="left" vertical="center"/>
    </xf>
    <xf numFmtId="0" fontId="1" fillId="2" borderId="3" xfId="0" applyFont="1" applyFill="1" applyBorder="1" applyAlignment="1">
      <alignment horizontal="left" vertical="center"/>
    </xf>
    <xf numFmtId="0" fontId="1" fillId="2" borderId="2" xfId="0" applyFont="1" applyFill="1" applyBorder="1" applyAlignment="1">
      <alignment horizontal="center" vertical="center"/>
    </xf>
    <xf numFmtId="0" fontId="1" fillId="2" borderId="3" xfId="0" applyFont="1" applyFill="1" applyBorder="1" applyAlignment="1">
      <alignment horizontal="center" vertical="center"/>
    </xf>
    <xf numFmtId="0" fontId="1" fillId="13" borderId="17" xfId="0" applyFont="1" applyFill="1" applyBorder="1" applyAlignment="1">
      <alignment horizontal="left"/>
    </xf>
    <xf numFmtId="0" fontId="1" fillId="13" borderId="1" xfId="0" applyFont="1" applyFill="1" applyBorder="1" applyAlignment="1">
      <alignment horizontal="left"/>
    </xf>
    <xf numFmtId="0" fontId="1" fillId="13" borderId="28" xfId="0" applyFont="1" applyFill="1" applyBorder="1" applyAlignment="1">
      <alignment horizontal="left"/>
    </xf>
    <xf numFmtId="0" fontId="1" fillId="7" borderId="4" xfId="0" applyFont="1" applyFill="1" applyBorder="1" applyAlignment="1">
      <alignment horizontal="center"/>
    </xf>
    <xf numFmtId="0" fontId="1" fillId="7" borderId="5" xfId="0" applyFont="1" applyFill="1" applyBorder="1" applyAlignment="1">
      <alignment horizontal="center"/>
    </xf>
    <xf numFmtId="0" fontId="1" fillId="7" borderId="6" xfId="0" applyFont="1" applyFill="1" applyBorder="1" applyAlignment="1">
      <alignment horizontal="center"/>
    </xf>
    <xf numFmtId="0" fontId="1" fillId="14" borderId="4" xfId="0" applyFont="1" applyFill="1" applyBorder="1" applyAlignment="1">
      <alignment horizontal="center"/>
    </xf>
    <xf numFmtId="0" fontId="1" fillId="14" borderId="5" xfId="0" applyFont="1" applyFill="1" applyBorder="1" applyAlignment="1">
      <alignment horizontal="center"/>
    </xf>
    <xf numFmtId="0" fontId="1" fillId="14" borderId="6" xfId="0" applyFont="1" applyFill="1" applyBorder="1" applyAlignment="1">
      <alignment horizontal="center"/>
    </xf>
    <xf numFmtId="0" fontId="1" fillId="13" borderId="7" xfId="0" applyFont="1" applyFill="1" applyBorder="1" applyAlignment="1">
      <alignment horizontal="center"/>
    </xf>
    <xf numFmtId="0" fontId="82" fillId="13" borderId="17" xfId="0" applyFont="1" applyFill="1" applyBorder="1" applyAlignment="1">
      <alignment horizontal="center" vertical="center"/>
    </xf>
    <xf numFmtId="0" fontId="82" fillId="13" borderId="1" xfId="0" applyFont="1" applyFill="1" applyBorder="1" applyAlignment="1">
      <alignment horizontal="center" vertical="center"/>
    </xf>
    <xf numFmtId="0" fontId="82" fillId="13" borderId="28" xfId="0" applyFont="1" applyFill="1" applyBorder="1" applyAlignment="1">
      <alignment horizontal="center" vertical="center"/>
    </xf>
    <xf numFmtId="0" fontId="1" fillId="13" borderId="29" xfId="0" applyFont="1" applyFill="1" applyBorder="1" applyAlignment="1">
      <alignment horizontal="center"/>
    </xf>
    <xf numFmtId="0" fontId="1" fillId="13" borderId="2" xfId="0" applyFont="1" applyFill="1" applyBorder="1" applyAlignment="1">
      <alignment horizontal="center"/>
    </xf>
    <xf numFmtId="0" fontId="1" fillId="13" borderId="30" xfId="0" applyFont="1" applyFill="1" applyBorder="1" applyAlignment="1">
      <alignment horizontal="center"/>
    </xf>
    <xf numFmtId="0" fontId="38" fillId="2" borderId="0" xfId="0" applyFont="1" applyFill="1" applyAlignment="1">
      <alignment horizontal="center" vertical="center"/>
    </xf>
    <xf numFmtId="0" fontId="53" fillId="13" borderId="17" xfId="0" applyFont="1" applyFill="1" applyBorder="1" applyAlignment="1">
      <alignment horizontal="center"/>
    </xf>
    <xf numFmtId="0" fontId="53" fillId="13" borderId="1" xfId="0" applyFont="1" applyFill="1" applyBorder="1" applyAlignment="1">
      <alignment horizontal="center"/>
    </xf>
    <xf numFmtId="0" fontId="53" fillId="13" borderId="28" xfId="0" applyFont="1" applyFill="1" applyBorder="1" applyAlignment="1">
      <alignment horizontal="center"/>
    </xf>
    <xf numFmtId="0" fontId="11" fillId="0" borderId="3" xfId="0" applyFont="1" applyBorder="1" applyAlignment="1">
      <alignment horizontal="center"/>
    </xf>
    <xf numFmtId="0" fontId="12" fillId="0" borderId="2" xfId="0" applyFont="1" applyBorder="1" applyAlignment="1">
      <alignment horizontal="center" wrapText="1"/>
    </xf>
    <xf numFmtId="164" fontId="18" fillId="2" borderId="17" xfId="0" applyNumberFormat="1" applyFont="1" applyFill="1" applyBorder="1" applyAlignment="1">
      <alignment horizontal="center" wrapText="1"/>
    </xf>
    <xf numFmtId="164" fontId="18" fillId="2" borderId="28" xfId="0" applyNumberFormat="1" applyFont="1" applyFill="1" applyBorder="1" applyAlignment="1">
      <alignment horizontal="center" wrapText="1"/>
    </xf>
    <xf numFmtId="0" fontId="11" fillId="0" borderId="2" xfId="0" applyFont="1" applyBorder="1" applyAlignment="1">
      <alignment horizontal="center" wrapText="1"/>
    </xf>
    <xf numFmtId="0" fontId="9" fillId="0" borderId="3" xfId="0" applyFont="1" applyBorder="1" applyAlignment="1">
      <alignment horizontal="center"/>
    </xf>
    <xf numFmtId="0" fontId="18" fillId="2" borderId="7" xfId="30" applyFill="1" applyBorder="1" applyAlignment="1">
      <alignment vertical="center" wrapText="1"/>
      <protection locked="0"/>
    </xf>
    <xf numFmtId="0" fontId="14" fillId="0" borderId="0" xfId="28">
      <protection locked="0"/>
    </xf>
    <xf numFmtId="0" fontId="0" fillId="0" borderId="0" xfId="0" applyProtection="1">
      <protection locked="0"/>
    </xf>
    <xf numFmtId="0" fontId="34" fillId="0" borderId="0" xfId="39">
      <protection locked="0"/>
    </xf>
    <xf numFmtId="0" fontId="18" fillId="2" borderId="7" xfId="31" applyFont="1" applyFill="1" applyBorder="1" applyAlignment="1">
      <alignment horizontal="center" vertical="center" wrapText="1"/>
      <protection locked="0"/>
    </xf>
    <xf numFmtId="0" fontId="18" fillId="2" borderId="7" xfId="32" applyFont="1" applyFill="1" applyBorder="1" applyAlignment="1">
      <alignment vertical="center" wrapText="1"/>
      <protection locked="0"/>
    </xf>
    <xf numFmtId="0" fontId="18" fillId="0" borderId="29" xfId="28" applyFont="1" applyBorder="1" applyAlignment="1">
      <alignment horizontal="center"/>
      <protection locked="0"/>
    </xf>
    <xf numFmtId="0" fontId="18" fillId="0" borderId="30" xfId="28" applyFont="1" applyBorder="1" applyAlignment="1">
      <alignment horizontal="center"/>
      <protection locked="0"/>
    </xf>
    <xf numFmtId="0" fontId="18" fillId="0" borderId="17" xfId="28" applyFont="1" applyBorder="1" applyAlignment="1">
      <alignment horizontal="center"/>
      <protection locked="0"/>
    </xf>
    <xf numFmtId="0" fontId="18" fillId="0" borderId="28" xfId="28" applyFont="1" applyBorder="1" applyAlignment="1">
      <alignment horizontal="center"/>
      <protection locked="0"/>
    </xf>
    <xf numFmtId="164" fontId="12" fillId="2" borderId="17" xfId="0" applyNumberFormat="1" applyFont="1" applyFill="1" applyBorder="1" applyAlignment="1">
      <alignment horizontal="center" wrapText="1"/>
    </xf>
    <xf numFmtId="164" fontId="12" fillId="2" borderId="28" xfId="0" applyNumberFormat="1" applyFont="1" applyFill="1" applyBorder="1" applyAlignment="1">
      <alignment horizontal="center" wrapText="1"/>
    </xf>
    <xf numFmtId="0" fontId="14" fillId="0" borderId="0" xfId="0" applyFont="1" applyAlignment="1">
      <alignment horizontal="left"/>
    </xf>
    <xf numFmtId="0" fontId="21" fillId="0" borderId="1" xfId="0" quotePrefix="1" applyFont="1" applyBorder="1" applyAlignment="1">
      <alignment horizontal="center"/>
    </xf>
    <xf numFmtId="0" fontId="23" fillId="0" borderId="0" xfId="0" applyFont="1" applyAlignment="1">
      <alignment horizontal="left" wrapText="1"/>
    </xf>
    <xf numFmtId="164" fontId="18" fillId="2" borderId="29" xfId="0" applyNumberFormat="1" applyFont="1" applyFill="1" applyBorder="1" applyAlignment="1">
      <alignment horizontal="center" wrapText="1"/>
    </xf>
    <xf numFmtId="164" fontId="18" fillId="2" borderId="30" xfId="0" applyNumberFormat="1" applyFont="1" applyFill="1" applyBorder="1" applyAlignment="1">
      <alignment horizontal="center" wrapText="1"/>
    </xf>
    <xf numFmtId="0" fontId="49" fillId="0" borderId="0" xfId="129">
      <protection locked="0"/>
    </xf>
    <xf numFmtId="0" fontId="14" fillId="0" borderId="0" xfId="135">
      <protection locked="0"/>
    </xf>
    <xf numFmtId="0" fontId="18" fillId="0" borderId="29" xfId="135" applyFont="1" applyBorder="1" applyAlignment="1">
      <alignment horizontal="center"/>
      <protection locked="0"/>
    </xf>
    <xf numFmtId="0" fontId="18" fillId="0" borderId="30" xfId="135" applyFont="1" applyBorder="1" applyAlignment="1">
      <alignment horizontal="center"/>
      <protection locked="0"/>
    </xf>
    <xf numFmtId="0" fontId="18" fillId="2" borderId="7" xfId="130" applyFont="1" applyFill="1" applyBorder="1" applyAlignment="1">
      <alignment horizontal="center" vertical="center" wrapText="1"/>
      <protection locked="0"/>
    </xf>
    <xf numFmtId="0" fontId="18" fillId="2" borderId="7" xfId="131" applyFont="1" applyFill="1" applyBorder="1" applyAlignment="1">
      <alignment vertical="center" wrapText="1"/>
      <protection locked="0"/>
    </xf>
    <xf numFmtId="0" fontId="1" fillId="12" borderId="4" xfId="0" applyFont="1" applyFill="1" applyBorder="1" applyAlignment="1">
      <alignment horizontal="center"/>
    </xf>
    <xf numFmtId="0" fontId="1" fillId="12" borderId="5" xfId="0" applyFont="1" applyFill="1" applyBorder="1" applyAlignment="1">
      <alignment horizontal="center"/>
    </xf>
    <xf numFmtId="0" fontId="1" fillId="12" borderId="6" xfId="0" applyFont="1" applyFill="1" applyBorder="1" applyAlignment="1">
      <alignment horizontal="center"/>
    </xf>
    <xf numFmtId="0" fontId="1" fillId="11" borderId="4" xfId="0" applyFont="1" applyFill="1" applyBorder="1" applyAlignment="1">
      <alignment horizontal="center"/>
    </xf>
    <xf numFmtId="0" fontId="1" fillId="11" borderId="5" xfId="0" applyFont="1" applyFill="1" applyBorder="1" applyAlignment="1">
      <alignment horizontal="center"/>
    </xf>
    <xf numFmtId="0" fontId="1" fillId="11" borderId="6" xfId="0" applyFont="1" applyFill="1" applyBorder="1" applyAlignment="1">
      <alignment horizontal="center"/>
    </xf>
    <xf numFmtId="0" fontId="38" fillId="2" borderId="0" xfId="0" applyFont="1" applyFill="1" applyAlignment="1">
      <alignment horizontal="center" vertical="top" wrapText="1"/>
    </xf>
    <xf numFmtId="0" fontId="38" fillId="2" borderId="0" xfId="0" applyFont="1" applyFill="1" applyAlignment="1">
      <alignment horizontal="center"/>
    </xf>
    <xf numFmtId="0" fontId="37" fillId="4" borderId="17" xfId="0" applyFont="1" applyFill="1" applyBorder="1" applyAlignment="1">
      <alignment horizontal="center"/>
    </xf>
    <xf numFmtId="0" fontId="37" fillId="4" borderId="1" xfId="0" applyFont="1" applyFill="1" applyBorder="1" applyAlignment="1">
      <alignment horizontal="center"/>
    </xf>
    <xf numFmtId="0" fontId="37" fillId="4" borderId="28" xfId="0" applyFont="1" applyFill="1" applyBorder="1" applyAlignment="1">
      <alignment horizontal="center"/>
    </xf>
    <xf numFmtId="0" fontId="37" fillId="7" borderId="17" xfId="0" applyFont="1" applyFill="1" applyBorder="1" applyAlignment="1">
      <alignment horizontal="center" vertical="center" wrapText="1"/>
    </xf>
    <xf numFmtId="0" fontId="37" fillId="7" borderId="1" xfId="0" applyFont="1" applyFill="1" applyBorder="1" applyAlignment="1">
      <alignment horizontal="center" vertical="center" wrapText="1"/>
    </xf>
    <xf numFmtId="0" fontId="37" fillId="7" borderId="28" xfId="0" applyFont="1" applyFill="1" applyBorder="1" applyAlignment="1">
      <alignment horizontal="center" vertical="center" wrapText="1"/>
    </xf>
    <xf numFmtId="0" fontId="37" fillId="12" borderId="17" xfId="0" applyFont="1" applyFill="1" applyBorder="1" applyAlignment="1">
      <alignment horizontal="center" vertical="center" wrapText="1"/>
    </xf>
    <xf numFmtId="0" fontId="37" fillId="12" borderId="1" xfId="0" applyFont="1" applyFill="1" applyBorder="1" applyAlignment="1">
      <alignment horizontal="center" vertical="center" wrapText="1"/>
    </xf>
    <xf numFmtId="0" fontId="37" fillId="12" borderId="28" xfId="0" applyFont="1" applyFill="1" applyBorder="1" applyAlignment="1">
      <alignment horizontal="center" vertical="center" wrapText="1"/>
    </xf>
    <xf numFmtId="0" fontId="37" fillId="13" borderId="24" xfId="0" applyFont="1" applyFill="1" applyBorder="1" applyAlignment="1">
      <alignment horizontal="center" wrapText="1"/>
    </xf>
    <xf numFmtId="0" fontId="1" fillId="2" borderId="0" xfId="0" applyFont="1" applyFill="1" applyAlignment="1">
      <alignment horizontal="center"/>
    </xf>
  </cellXfs>
  <cellStyles count="146">
    <cellStyle name="cells" xfId="33" xr:uid="{00000000-0005-0000-0000-000000000000}"/>
    <cellStyle name="cells 2" xfId="42" xr:uid="{00000000-0005-0000-0000-000001000000}"/>
    <cellStyle name="cells 2 2" xfId="138" xr:uid="{9ED7088E-B961-496A-A3A6-9E363BD44388}"/>
    <cellStyle name="cells 3" xfId="132" xr:uid="{98B0CD61-7CFA-4FFB-815D-6E5D7539048D}"/>
    <cellStyle name="cells 3 2" xfId="144" xr:uid="{E0BBBA03-3BD1-4995-AA8B-67E9DFC91DB3}"/>
    <cellStyle name="column field" xfId="31" xr:uid="{00000000-0005-0000-0000-000002000000}"/>
    <cellStyle name="column field 2" xfId="40" xr:uid="{00000000-0005-0000-0000-000003000000}"/>
    <cellStyle name="column field 2 2" xfId="136" xr:uid="{F83135E1-4002-4D67-A193-EE07DC273BB2}"/>
    <cellStyle name="column field 3" xfId="130" xr:uid="{9F015977-7785-4AFC-9943-2EC3D8318443}"/>
    <cellStyle name="column field 3 2" xfId="142" xr:uid="{D14CE97B-67F3-4CF8-9044-758A1261EAAE}"/>
    <cellStyle name="Comma 2" xfId="48" xr:uid="{07C31251-06CB-4F68-8B89-71E71E89E5BD}"/>
    <cellStyle name="Comma 2 2" xfId="140" xr:uid="{C15CACEE-B8BB-4FBA-9E61-20C6A00236BA}"/>
    <cellStyle name="Comma 3" xfId="47" xr:uid="{9784C50A-9E8D-48A2-B9C4-4254C3B06DED}"/>
    <cellStyle name="Comma 3 2" xfId="139" xr:uid="{34077CFE-9049-4116-B481-E8B655746C4A}"/>
    <cellStyle name="field" xfId="35" xr:uid="{00000000-0005-0000-0000-000004000000}"/>
    <cellStyle name="field names" xfId="30" xr:uid="{00000000-0005-0000-0000-000005000000}"/>
    <cellStyle name="footer" xfId="34" xr:uid="{00000000-0005-0000-0000-000006000000}"/>
    <cellStyle name="heading" xfId="29" xr:uid="{00000000-0005-0000-0000-000007000000}"/>
    <cellStyle name="Hyperlink" xfId="1" builtinId="8"/>
    <cellStyle name="Hyperlink 2" xfId="49" xr:uid="{F67ACF0D-352F-408B-AE18-799CC55C6553}"/>
    <cellStyle name="Hyperlink 2 2" xfId="50" xr:uid="{D332955B-72CA-4751-A025-1DC043C5D895}"/>
    <cellStyle name="Hyperlink 3" xfId="51" xr:uid="{E324B905-FACA-4B59-82D1-4DD7E96CE96A}"/>
    <cellStyle name="Hyperlink 4" xfId="7" xr:uid="{00000000-0005-0000-0000-000009000000}"/>
    <cellStyle name="Hyperlink 4 2" xfId="52" xr:uid="{0F604DE0-A7D5-42BA-B5EB-85C198F63A37}"/>
    <cellStyle name="Hyperlink 4 4" xfId="23" xr:uid="{00000000-0005-0000-0000-00000A000000}"/>
    <cellStyle name="Hyperlink 5" xfId="53" xr:uid="{E4C35662-DD0E-4300-BF79-5DFE32A78673}"/>
    <cellStyle name="Normal" xfId="0" builtinId="0"/>
    <cellStyle name="Normal 10" xfId="11" xr:uid="{00000000-0005-0000-0000-00000C000000}"/>
    <cellStyle name="Normal 10 2" xfId="26" xr:uid="{00000000-0005-0000-0000-00000D000000}"/>
    <cellStyle name="Normal 10 2 2" xfId="55" xr:uid="{DE96DFFF-78B2-4674-9F36-584C4EE83188}"/>
    <cellStyle name="Normal 10 2 3" xfId="54" xr:uid="{8E85E103-CD88-42FE-AE88-B6719331071A}"/>
    <cellStyle name="Normal 10 3" xfId="56" xr:uid="{E946A825-E3B3-4ED5-87E5-6214A739F700}"/>
    <cellStyle name="Normal 11 10" xfId="57" xr:uid="{37944469-F6CE-442B-9717-4122422C0022}"/>
    <cellStyle name="Normal 11 10 2" xfId="58" xr:uid="{7571F23D-43B8-4642-84E1-A7264728426E}"/>
    <cellStyle name="Normal 11 10 2 2" xfId="59" xr:uid="{50D9F688-BD9F-407E-AFCA-094D78BF96FA}"/>
    <cellStyle name="Normal 11 10 2 2 2" xfId="60" xr:uid="{4A2B1A41-69A4-457D-9FD5-94778BBADF97}"/>
    <cellStyle name="Normal 11 10 2 3" xfId="61" xr:uid="{46232733-B9E3-449D-ABBF-D07B45452DC5}"/>
    <cellStyle name="Normal 11 10 2 5" xfId="62" xr:uid="{14FF0128-8566-4FE9-9B75-B4CE9CBE1EB6}"/>
    <cellStyle name="Normal 11 11 2 2" xfId="63" xr:uid="{E0D7D996-2862-4012-9514-7F20196A04AD}"/>
    <cellStyle name="Normal 11 2" xfId="64" xr:uid="{A15030DD-6ADE-49F4-93C7-149529DAA859}"/>
    <cellStyle name="Normal 11 2 7" xfId="65" xr:uid="{F864106E-DC1F-4316-B2BE-7101ECD4F378}"/>
    <cellStyle name="Normal 11 4 2 2 4 2 2" xfId="66" xr:uid="{935B6FB4-5DC7-41A3-93A0-901F9678E0D2}"/>
    <cellStyle name="Normal 11 4 7" xfId="67" xr:uid="{B2CD43AB-5444-4215-BCED-3054B0D7D034}"/>
    <cellStyle name="Normal 11 4 7 2 2" xfId="68" xr:uid="{04132FFD-3A63-4281-85CF-E98D2CE563D2}"/>
    <cellStyle name="Normal 11 4 7 4" xfId="69" xr:uid="{BCBF54C4-3A13-496B-80C3-0A67D6725DEB}"/>
    <cellStyle name="Normal 12" xfId="70" xr:uid="{CCBEB576-74A8-4F0D-9CB7-FA138F448773}"/>
    <cellStyle name="Normal 13 2" xfId="71" xr:uid="{73408DDE-0EF8-4783-ABC4-ECFDC6FD1583}"/>
    <cellStyle name="Normal 14 2" xfId="72" xr:uid="{6AA6A248-721E-4F78-ABE2-EAC1B13D9F15}"/>
    <cellStyle name="Normal 14 2 2" xfId="73" xr:uid="{5C8E43CB-7373-4FB3-A7D0-57A3C770F706}"/>
    <cellStyle name="Normal 17" xfId="74" xr:uid="{785DC52D-0BDA-4FCB-983A-3D9D721E9FD4}"/>
    <cellStyle name="Normal 17 2" xfId="75" xr:uid="{F17E7805-B368-4138-9406-93FB74A39918}"/>
    <cellStyle name="Normal 17 2 2" xfId="76" xr:uid="{2B8AC7C8-1A98-4527-924A-24952E4DB7A8}"/>
    <cellStyle name="Normal 17 2 2 2" xfId="77" xr:uid="{4024D726-D0C4-499C-89EF-A842FF2283B3}"/>
    <cellStyle name="Normal 17 3" xfId="78" xr:uid="{92C050F9-49B6-415C-ABAD-E5130BDDA985}"/>
    <cellStyle name="Normal 17 4" xfId="79" xr:uid="{A08031B2-964E-4416-857D-D1210D03373D}"/>
    <cellStyle name="Normal 18" xfId="80" xr:uid="{1B7745C1-C2D0-4459-97D3-C60B693AD8AE}"/>
    <cellStyle name="Normal 18 2" xfId="81" xr:uid="{6ACCC5EE-7E87-473C-8B9C-21227C5F8EEE}"/>
    <cellStyle name="Normal 18 2 2" xfId="82" xr:uid="{71EF6362-6C0A-4CBD-B4BB-8398E7178342}"/>
    <cellStyle name="Normal 18 3" xfId="83" xr:uid="{E6959216-55E4-4BCA-8579-8265C2981FB7}"/>
    <cellStyle name="Normal 18 4" xfId="84" xr:uid="{0EAD5D15-BBF6-4A2F-AB67-A261D82153C1}"/>
    <cellStyle name="Normal 18 5" xfId="85" xr:uid="{D2258AE7-82F8-49E4-BB5C-9E7264E3B242}"/>
    <cellStyle name="Normal 19" xfId="86" xr:uid="{53023462-A399-41B8-9026-DD59A123B580}"/>
    <cellStyle name="Normal 19 2" xfId="87" xr:uid="{1AB6F0EF-1532-420B-96A1-05DB7F8415BD}"/>
    <cellStyle name="Normal 19 3" xfId="88" xr:uid="{5EB845E8-B430-41CE-B86E-0C963EFD2344}"/>
    <cellStyle name="Normal 19 3 2" xfId="89" xr:uid="{212FA2AA-139A-4093-8579-AF506234834F}"/>
    <cellStyle name="Normal 2" xfId="2" xr:uid="{00000000-0005-0000-0000-00000E000000}"/>
    <cellStyle name="Normal 2 10 2 5 3" xfId="15" xr:uid="{00000000-0005-0000-0000-00000F000000}"/>
    <cellStyle name="Normal 2 19 2 2" xfId="90" xr:uid="{BCE8FBB3-B97A-4931-9C61-97C52C170D7F}"/>
    <cellStyle name="Normal 2 2" xfId="3" xr:uid="{00000000-0005-0000-0000-000010000000}"/>
    <cellStyle name="Normal 2 2 17" xfId="91" xr:uid="{9D83EF15-B984-4143-A7F3-04039F633509}"/>
    <cellStyle name="Normal 2 3" xfId="45" xr:uid="{ABADE571-ED83-4272-8390-C769F9569891}"/>
    <cellStyle name="Normal 2 3 2 2" xfId="92" xr:uid="{D4690D80-DC6E-4B8F-93DC-28BA6FC4F47D}"/>
    <cellStyle name="Normal 2 3 3" xfId="93" xr:uid="{22937F36-508D-4AA9-ADB0-EF95858CAF1C}"/>
    <cellStyle name="Normal 2 5" xfId="13" xr:uid="{00000000-0005-0000-0000-000011000000}"/>
    <cellStyle name="Normal 2 5 3" xfId="21" xr:uid="{00000000-0005-0000-0000-000012000000}"/>
    <cellStyle name="Normal 20" xfId="94" xr:uid="{62C65910-D938-4B26-A0FA-AE002139A472}"/>
    <cellStyle name="Normal 20 2" xfId="95" xr:uid="{B8D07A5D-B977-41C3-8AAB-FC1B3DA2E0F1}"/>
    <cellStyle name="Normal 20 3" xfId="96" xr:uid="{32385D68-D38A-4732-8A00-16BC43AE9478}"/>
    <cellStyle name="Normal 21" xfId="97" xr:uid="{704B403B-F0FF-4638-8F62-0CD663C50EFA}"/>
    <cellStyle name="Normal 21 2" xfId="98" xr:uid="{8E8F2853-108D-450A-BAE5-94FE67ED162A}"/>
    <cellStyle name="Normal 22" xfId="99" xr:uid="{ACED00F6-8F89-4D85-8402-E95CC7D81EAC}"/>
    <cellStyle name="Normal 24" xfId="100" xr:uid="{C4070A76-B36B-4EB3-AE79-4087A5EE7478}"/>
    <cellStyle name="Normal 25" xfId="101" xr:uid="{76512DA3-F6A2-47BF-9421-7F8F7E5D58AF}"/>
    <cellStyle name="Normal 28" xfId="25" xr:uid="{00000000-0005-0000-0000-000013000000}"/>
    <cellStyle name="Normal 3" xfId="28" xr:uid="{00000000-0005-0000-0000-000014000000}"/>
    <cellStyle name="Normal 3 2" xfId="8" xr:uid="{00000000-0005-0000-0000-000015000000}"/>
    <cellStyle name="Normal 3 2 2" xfId="103" xr:uid="{985E7105-B273-4DFF-8DFB-D2D6174C48BF}"/>
    <cellStyle name="Normal 3 2 3" xfId="104" xr:uid="{AB0F4A38-5474-439A-B25B-1D96939DB703}"/>
    <cellStyle name="Normal 3 3" xfId="102" xr:uid="{4FDC2EB1-13E0-4DD5-9C40-83009CBE86DF}"/>
    <cellStyle name="Normal 30" xfId="27" xr:uid="{00000000-0005-0000-0000-000016000000}"/>
    <cellStyle name="Normal 4" xfId="9" xr:uid="{00000000-0005-0000-0000-000017000000}"/>
    <cellStyle name="Normal 4 2" xfId="106" xr:uid="{09885210-C906-45A2-8F77-04EA3B783156}"/>
    <cellStyle name="Normal 4 3" xfId="105" xr:uid="{7FA90155-16FD-420D-93DC-C099D3EB3A01}"/>
    <cellStyle name="Normal 5" xfId="39" xr:uid="{00000000-0005-0000-0000-000018000000}"/>
    <cellStyle name="Normal 5 2" xfId="108" xr:uid="{3F3237D2-51C4-431D-90F9-5F334B1A9446}"/>
    <cellStyle name="Normal 5 3" xfId="107" xr:uid="{9746AA26-EF0B-4CEE-B956-03833DC43731}"/>
    <cellStyle name="Normal 5 4" xfId="135" xr:uid="{63FC3053-8460-4E97-AAD1-BD40DAD8B99C}"/>
    <cellStyle name="Normal 6" xfId="129" xr:uid="{86341577-F58E-49F8-8DD6-8E30E0E63ED7}"/>
    <cellStyle name="Normal 6 2" xfId="141" xr:uid="{85A28302-D947-462F-BC55-9045AAB692AB}"/>
    <cellStyle name="Normal 7" xfId="134" xr:uid="{DD1747ED-E8FD-45CA-A79D-81CCFAE02C51}"/>
    <cellStyle name="Normal 7 2" xfId="145" xr:uid="{8A707ED9-AF01-4FED-95FC-E4EFC723596E}"/>
    <cellStyle name="Percent" xfId="133" builtinId="5"/>
    <cellStyle name="rowfield" xfId="32" xr:uid="{00000000-0005-0000-0000-000019000000}"/>
    <cellStyle name="rowfield 2" xfId="41" xr:uid="{00000000-0005-0000-0000-00001A000000}"/>
    <cellStyle name="rowfield 2 2" xfId="137" xr:uid="{9F43E15B-13D4-4D06-9D2C-46F827126A26}"/>
    <cellStyle name="rowfield 3" xfId="131" xr:uid="{D4A91444-B854-4E45-B8AF-3C7D4AF4BD1D}"/>
    <cellStyle name="rowfield 3 2" xfId="143" xr:uid="{5A1794CB-A839-435B-8358-36DB05E44FB5}"/>
    <cellStyle name="Style1" xfId="109" xr:uid="{7C7F4FBB-9135-4266-B3CB-280E7363D289}"/>
    <cellStyle name="Style1 2" xfId="110" xr:uid="{C57D6004-BD9F-4226-B9C7-33F11BC48993}"/>
    <cellStyle name="Style10" xfId="46" xr:uid="{E0CB7E59-6976-496C-B67D-FF7FC7B4D49F}"/>
    <cellStyle name="Style2" xfId="111" xr:uid="{A51F92F7-D051-4E3E-B974-0C7349257D0B}"/>
    <cellStyle name="Style2 2" xfId="112" xr:uid="{DEB03764-84F0-45AF-8AC6-001D69BD67A3}"/>
    <cellStyle name="Style3" xfId="113" xr:uid="{DA08E193-157E-4AED-AE73-6DFC98BF13BE}"/>
    <cellStyle name="Style3 2" xfId="114" xr:uid="{C26AE109-1A97-4C45-8AA1-10F73E566710}"/>
    <cellStyle name="Style4" xfId="22" xr:uid="{00000000-0005-0000-0000-00001B000000}"/>
    <cellStyle name="Style4 2" xfId="116" xr:uid="{F45A4A46-DA83-42FF-8504-C8272EA4FF0B}"/>
    <cellStyle name="Style4 3" xfId="115" xr:uid="{4398FECC-C6A0-41B3-9F05-CEA1CBCD5FD7}"/>
    <cellStyle name="Style5" xfId="12" xr:uid="{00000000-0005-0000-0000-00001C000000}"/>
    <cellStyle name="Style5 2" xfId="118" xr:uid="{ACBDD2E5-A35C-40AD-BC67-C37984D889B3}"/>
    <cellStyle name="Style5 3" xfId="119" xr:uid="{A8805C23-75A2-44A4-BAB4-7C9F24D3732D}"/>
    <cellStyle name="Style5 4" xfId="120" xr:uid="{51FD1BA4-5844-4D85-BDA3-78CB63173C01}"/>
    <cellStyle name="Style5 4 2" xfId="121" xr:uid="{9C7C915C-FE3C-4C29-922F-6170462F42A9}"/>
    <cellStyle name="Style5 5" xfId="117" xr:uid="{D5F8397A-7CE4-4E7F-A4FA-300446D373F2}"/>
    <cellStyle name="Style6" xfId="10" xr:uid="{00000000-0005-0000-0000-00001D000000}"/>
    <cellStyle name="Style6 2" xfId="17" xr:uid="{00000000-0005-0000-0000-00001E000000}"/>
    <cellStyle name="Style6 2 2" xfId="123" xr:uid="{E82866E7-4A3A-4005-84A3-915AC9FB10A5}"/>
    <cellStyle name="Style6 3" xfId="16" xr:uid="{00000000-0005-0000-0000-00001F000000}"/>
    <cellStyle name="Style6 4" xfId="122" xr:uid="{45610AC1-1001-4335-8379-A5FFEB8A36E9}"/>
    <cellStyle name="Style7" xfId="18" xr:uid="{00000000-0005-0000-0000-000020000000}"/>
    <cellStyle name="Style7 2" xfId="5" xr:uid="{00000000-0005-0000-0000-000021000000}"/>
    <cellStyle name="Style7 2 2" xfId="124" xr:uid="{26B60B95-3BEC-47E5-8E39-9974456D5397}"/>
    <cellStyle name="Style7 3" xfId="44" xr:uid="{00000000-0005-0000-0000-000022000000}"/>
    <cellStyle name="Style7 3 2" xfId="125" xr:uid="{AF1AB543-C076-43E8-895A-7B234B9ACBF6}"/>
    <cellStyle name="Style7 5 2" xfId="126" xr:uid="{13384042-EEEE-4A4F-A8C6-35E60DB5ED26}"/>
    <cellStyle name="Style8" xfId="6" xr:uid="{00000000-0005-0000-0000-000023000000}"/>
    <cellStyle name="Style8 2" xfId="14" xr:uid="{00000000-0005-0000-0000-000024000000}"/>
    <cellStyle name="Style8 2 2" xfId="43" xr:uid="{00000000-0005-0000-0000-000025000000}"/>
    <cellStyle name="Style8 3" xfId="128" xr:uid="{E939D89B-D432-4930-AD8A-34E4D988C079}"/>
    <cellStyle name="Style8 4" xfId="127" xr:uid="{A398E64F-9134-40BA-9D47-34E3E575492C}"/>
    <cellStyle name="Style8 9" xfId="24" xr:uid="{00000000-0005-0000-0000-000026000000}"/>
    <cellStyle name="Style9" xfId="4" xr:uid="{00000000-0005-0000-0000-000027000000}"/>
    <cellStyle name="Style9 2" xfId="19" xr:uid="{00000000-0005-0000-0000-000028000000}"/>
    <cellStyle name="Style9 3" xfId="20" xr:uid="{00000000-0005-0000-0000-000029000000}"/>
    <cellStyle name="Style9 4" xfId="37" xr:uid="{00000000-0005-0000-0000-00002A000000}"/>
    <cellStyle name="Style9 5" xfId="38" xr:uid="{00000000-0005-0000-0000-00002B000000}"/>
    <cellStyle name="Test" xfId="36" xr:uid="{00000000-0005-0000-0000-00002C000000}"/>
  </cellStyles>
  <dxfs count="52">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
      <fill>
        <patternFill patternType="solid">
          <bgColor theme="0" tint="-0.14996795556505021"/>
        </patternFill>
      </fill>
    </dxf>
    <dxf>
      <fill>
        <patternFill>
          <bgColor theme="0"/>
        </patternFill>
      </fill>
    </dxf>
  </dxfs>
  <tableStyles count="0" defaultTableStyle="TableStyleMedium2" defaultPivotStyle="PivotStyleLight16"/>
  <colors>
    <mruColors>
      <color rgb="FF00FF00"/>
      <color rgb="FFFF0000"/>
      <color rgb="FF0000FF"/>
      <color rgb="FFFF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worksheet" Target="worksheets/sheet84.xml"/><Relationship Id="rId89" Type="http://schemas.openxmlformats.org/officeDocument/2006/relationships/calcChain" Target="calcChain.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externalLink" Target="externalLinks/externalLink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worksheet" Target="worksheets/sheet83.xml"/><Relationship Id="rId88"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styles" Target="styles.xml"/><Relationship Id="rId61" Type="http://schemas.openxmlformats.org/officeDocument/2006/relationships/worksheet" Target="worksheets/sheet61.xml"/><Relationship Id="rId82" Type="http://schemas.openxmlformats.org/officeDocument/2006/relationships/worksheet" Target="worksheets/sheet82.xml"/><Relationship Id="rId19" Type="http://schemas.openxmlformats.org/officeDocument/2006/relationships/worksheet" Target="worksheets/sheet19.xml"/></Relationships>
</file>

<file path=xl/drawings/_rels/drawing10.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16.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16.png"/></Relationships>
</file>

<file path=xl/drawings/_rels/drawing15.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6.png"/></Relationships>
</file>

<file path=xl/drawings/_rels/drawing16.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1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19.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16.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0.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16.png"/></Relationships>
</file>

<file path=xl/drawings/_rels/drawing21.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16.png"/></Relationships>
</file>

<file path=xl/drawings/_rels/drawing22.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23.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16.png"/></Relationships>
</file>

<file path=xl/drawings/_rels/drawing25.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16.png"/><Relationship Id="rId4" Type="http://schemas.openxmlformats.org/officeDocument/2006/relationships/image" Target="../media/image35.png"/></Relationships>
</file>

<file path=xl/drawings/_rels/drawing2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27.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16.png"/></Relationships>
</file>

<file path=xl/drawings/_rels/drawing28.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image" Target="../media/image37.png"/></Relationships>
</file>

<file path=xl/drawings/_rels/drawing29.xml.rels><?xml version="1.0" encoding="UTF-8" standalone="yes"?>
<Relationships xmlns="http://schemas.openxmlformats.org/package/2006/relationships"><Relationship Id="rId2" Type="http://schemas.openxmlformats.org/officeDocument/2006/relationships/image" Target="../media/image39.png"/><Relationship Id="rId1"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_rels/drawing30.xml.rels><?xml version="1.0" encoding="UTF-8" standalone="yes"?>
<Relationships xmlns="http://schemas.openxmlformats.org/package/2006/relationships"><Relationship Id="rId1" Type="http://schemas.openxmlformats.org/officeDocument/2006/relationships/image" Target="../media/image16.png"/></Relationships>
</file>

<file path=xl/drawings/_rels/drawing31.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16.png"/></Relationships>
</file>

<file path=xl/drawings/_rels/drawing32.xml.rels><?xml version="1.0" encoding="UTF-8" standalone="yes"?>
<Relationships xmlns="http://schemas.openxmlformats.org/package/2006/relationships"><Relationship Id="rId1" Type="http://schemas.openxmlformats.org/officeDocument/2006/relationships/image" Target="../media/image16.png"/></Relationships>
</file>

<file path=xl/drawings/_rels/drawing33.xml.rels><?xml version="1.0" encoding="UTF-8" standalone="yes"?>
<Relationships xmlns="http://schemas.openxmlformats.org/package/2006/relationships"><Relationship Id="rId2" Type="http://schemas.openxmlformats.org/officeDocument/2006/relationships/image" Target="../media/image40.png"/><Relationship Id="rId1" Type="http://schemas.openxmlformats.org/officeDocument/2006/relationships/image" Target="../media/image16.png"/></Relationships>
</file>

<file path=xl/drawings/_rels/drawing34.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16.png"/></Relationships>
</file>

<file path=xl/drawings/_rels/drawing35.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16.png"/></Relationships>
</file>

<file path=xl/drawings/_rels/drawing36.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image" Target="../media/image16.png"/></Relationships>
</file>

<file path=xl/drawings/_rels/drawing37.xml.rels><?xml version="1.0" encoding="UTF-8" standalone="yes"?>
<Relationships xmlns="http://schemas.openxmlformats.org/package/2006/relationships"><Relationship Id="rId1" Type="http://schemas.openxmlformats.org/officeDocument/2006/relationships/image" Target="../media/image16.png"/></Relationships>
</file>

<file path=xl/drawings/_rels/drawing38.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39.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40.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16.png"/></Relationships>
</file>

<file path=xl/drawings/_rels/drawing41.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_rels/drawing42.xml.rels><?xml version="1.0" encoding="UTF-8" standalone="yes"?>
<Relationships xmlns="http://schemas.openxmlformats.org/package/2006/relationships"><Relationship Id="rId2" Type="http://schemas.openxmlformats.org/officeDocument/2006/relationships/image" Target="../media/image49.png"/><Relationship Id="rId1" Type="http://schemas.openxmlformats.org/officeDocument/2006/relationships/image" Target="../media/image48.png"/></Relationships>
</file>

<file path=xl/drawings/_rels/drawing43.xml.rels><?xml version="1.0" encoding="UTF-8" standalone="yes"?>
<Relationships xmlns="http://schemas.openxmlformats.org/package/2006/relationships"><Relationship Id="rId1" Type="http://schemas.openxmlformats.org/officeDocument/2006/relationships/image" Target="../media/image50.png"/></Relationships>
</file>

<file path=xl/drawings/_rels/drawing44.xml.rels><?xml version="1.0" encoding="UTF-8" standalone="yes"?>
<Relationships xmlns="http://schemas.openxmlformats.org/package/2006/relationships"><Relationship Id="rId1" Type="http://schemas.openxmlformats.org/officeDocument/2006/relationships/image" Target="../media/image51.png"/></Relationships>
</file>

<file path=xl/drawings/_rels/drawing45.xml.rels><?xml version="1.0" encoding="UTF-8" standalone="yes"?>
<Relationships xmlns="http://schemas.openxmlformats.org/package/2006/relationships"><Relationship Id="rId1" Type="http://schemas.openxmlformats.org/officeDocument/2006/relationships/image" Target="../media/image52.png"/></Relationships>
</file>

<file path=xl/drawings/_rels/drawing46.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s>
</file>

<file path=xl/drawings/_rels/drawing47.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4.png"/><Relationship Id="rId1" Type="http://schemas.openxmlformats.org/officeDocument/2006/relationships/image" Target="../media/image53.png"/><Relationship Id="rId5" Type="http://schemas.openxmlformats.org/officeDocument/2006/relationships/image" Target="../media/image58.png"/><Relationship Id="rId4" Type="http://schemas.openxmlformats.org/officeDocument/2006/relationships/image" Target="../media/image57.png"/></Relationships>
</file>

<file path=xl/drawings/_rels/drawing48.xml.rels><?xml version="1.0" encoding="UTF-8" standalone="yes"?>
<Relationships xmlns="http://schemas.openxmlformats.org/package/2006/relationships"><Relationship Id="rId2" Type="http://schemas.openxmlformats.org/officeDocument/2006/relationships/image" Target="../media/image59.png"/><Relationship Id="rId1" Type="http://schemas.openxmlformats.org/officeDocument/2006/relationships/image" Target="../media/image53.png"/></Relationships>
</file>

<file path=xl/drawings/_rels/drawing49.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s>
</file>

<file path=xl/drawings/_rels/drawing9.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xdr:from>
      <xdr:col>3</xdr:col>
      <xdr:colOff>685801</xdr:colOff>
      <xdr:row>3</xdr:row>
      <xdr:rowOff>43543</xdr:rowOff>
    </xdr:from>
    <xdr:to>
      <xdr:col>4</xdr:col>
      <xdr:colOff>119743</xdr:colOff>
      <xdr:row>4</xdr:row>
      <xdr:rowOff>141515</xdr:rowOff>
    </xdr:to>
    <xdr:sp macro="" textlink="">
      <xdr:nvSpPr>
        <xdr:cNvPr id="2" name="Arrow: Down 1">
          <a:extLst>
            <a:ext uri="{FF2B5EF4-FFF2-40B4-BE49-F238E27FC236}">
              <a16:creationId xmlns:a16="http://schemas.microsoft.com/office/drawing/2014/main" id="{9161EAA7-6F97-AE62-4B56-CA7239A4548D}"/>
            </a:ext>
          </a:extLst>
        </xdr:cNvPr>
        <xdr:cNvSpPr/>
      </xdr:nvSpPr>
      <xdr:spPr>
        <a:xfrm>
          <a:off x="3374572" y="609600"/>
          <a:ext cx="174171" cy="293915"/>
        </a:xfrm>
        <a:prstGeom prst="downArrow">
          <a:avLst/>
        </a:prstGeom>
        <a:solidFill>
          <a:schemeClr val="tx1"/>
        </a:solidFill>
        <a:ln>
          <a:solidFill>
            <a:sysClr val="windowText" lastClr="000000"/>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xdr:from>
      <xdr:col>3</xdr:col>
      <xdr:colOff>674915</xdr:colOff>
      <xdr:row>13</xdr:row>
      <xdr:rowOff>32657</xdr:rowOff>
    </xdr:from>
    <xdr:to>
      <xdr:col>4</xdr:col>
      <xdr:colOff>108857</xdr:colOff>
      <xdr:row>14</xdr:row>
      <xdr:rowOff>141515</xdr:rowOff>
    </xdr:to>
    <xdr:sp macro="" textlink="">
      <xdr:nvSpPr>
        <xdr:cNvPr id="3" name="Arrow: Down 2">
          <a:extLst>
            <a:ext uri="{FF2B5EF4-FFF2-40B4-BE49-F238E27FC236}">
              <a16:creationId xmlns:a16="http://schemas.microsoft.com/office/drawing/2014/main" id="{72F8A475-C8A6-468D-8561-1916EE4C3F70}"/>
            </a:ext>
          </a:extLst>
        </xdr:cNvPr>
        <xdr:cNvSpPr/>
      </xdr:nvSpPr>
      <xdr:spPr>
        <a:xfrm>
          <a:off x="3363686" y="2286000"/>
          <a:ext cx="174171" cy="293915"/>
        </a:xfrm>
        <a:prstGeom prst="downArrow">
          <a:avLst/>
        </a:prstGeom>
        <a:solidFill>
          <a:schemeClr val="tx1"/>
        </a:solidFill>
        <a:ln>
          <a:solidFill>
            <a:sysClr val="windowText" lastClr="000000"/>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xdr:from>
      <xdr:col>11</xdr:col>
      <xdr:colOff>337451</xdr:colOff>
      <xdr:row>3</xdr:row>
      <xdr:rowOff>43543</xdr:rowOff>
    </xdr:from>
    <xdr:to>
      <xdr:col>11</xdr:col>
      <xdr:colOff>511622</xdr:colOff>
      <xdr:row>4</xdr:row>
      <xdr:rowOff>141515</xdr:rowOff>
    </xdr:to>
    <xdr:sp macro="" textlink="">
      <xdr:nvSpPr>
        <xdr:cNvPr id="6" name="Arrow: Down 5">
          <a:extLst>
            <a:ext uri="{FF2B5EF4-FFF2-40B4-BE49-F238E27FC236}">
              <a16:creationId xmlns:a16="http://schemas.microsoft.com/office/drawing/2014/main" id="{DC6862DE-FA58-4218-B384-5B1B69F210E4}"/>
            </a:ext>
          </a:extLst>
        </xdr:cNvPr>
        <xdr:cNvSpPr/>
      </xdr:nvSpPr>
      <xdr:spPr>
        <a:xfrm>
          <a:off x="7815937" y="609600"/>
          <a:ext cx="174171" cy="293915"/>
        </a:xfrm>
        <a:prstGeom prst="downArrow">
          <a:avLst/>
        </a:prstGeom>
        <a:solidFill>
          <a:schemeClr val="tx1"/>
        </a:solidFill>
        <a:ln>
          <a:solidFill>
            <a:sysClr val="windowText" lastClr="000000"/>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xdr:from>
      <xdr:col>11</xdr:col>
      <xdr:colOff>326565</xdr:colOff>
      <xdr:row>13</xdr:row>
      <xdr:rowOff>32657</xdr:rowOff>
    </xdr:from>
    <xdr:to>
      <xdr:col>11</xdr:col>
      <xdr:colOff>500736</xdr:colOff>
      <xdr:row>14</xdr:row>
      <xdr:rowOff>141515</xdr:rowOff>
    </xdr:to>
    <xdr:sp macro="" textlink="">
      <xdr:nvSpPr>
        <xdr:cNvPr id="7" name="Arrow: Down 6">
          <a:extLst>
            <a:ext uri="{FF2B5EF4-FFF2-40B4-BE49-F238E27FC236}">
              <a16:creationId xmlns:a16="http://schemas.microsoft.com/office/drawing/2014/main" id="{231798BC-1BA0-4AEC-A162-C4348BC58467}"/>
            </a:ext>
          </a:extLst>
        </xdr:cNvPr>
        <xdr:cNvSpPr/>
      </xdr:nvSpPr>
      <xdr:spPr>
        <a:xfrm>
          <a:off x="7805051" y="2286000"/>
          <a:ext cx="174171" cy="293915"/>
        </a:xfrm>
        <a:prstGeom prst="downArrow">
          <a:avLst/>
        </a:prstGeom>
        <a:solidFill>
          <a:schemeClr val="tx1"/>
        </a:solidFill>
        <a:ln>
          <a:solidFill>
            <a:sysClr val="windowText" lastClr="000000"/>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xdr:from>
      <xdr:col>8</xdr:col>
      <xdr:colOff>544279</xdr:colOff>
      <xdr:row>3</xdr:row>
      <xdr:rowOff>54428</xdr:rowOff>
    </xdr:from>
    <xdr:to>
      <xdr:col>9</xdr:col>
      <xdr:colOff>76193</xdr:colOff>
      <xdr:row>4</xdr:row>
      <xdr:rowOff>152400</xdr:rowOff>
    </xdr:to>
    <xdr:sp macro="" textlink="">
      <xdr:nvSpPr>
        <xdr:cNvPr id="8" name="Arrow: Down 7">
          <a:extLst>
            <a:ext uri="{FF2B5EF4-FFF2-40B4-BE49-F238E27FC236}">
              <a16:creationId xmlns:a16="http://schemas.microsoft.com/office/drawing/2014/main" id="{69FEE02A-D0BB-492B-BAF0-D2D7BAA4B13E}"/>
            </a:ext>
          </a:extLst>
        </xdr:cNvPr>
        <xdr:cNvSpPr/>
      </xdr:nvSpPr>
      <xdr:spPr>
        <a:xfrm>
          <a:off x="6553193" y="620485"/>
          <a:ext cx="174171" cy="293915"/>
        </a:xfrm>
        <a:prstGeom prst="downArrow">
          <a:avLst/>
        </a:prstGeom>
        <a:solidFill>
          <a:schemeClr val="tx1"/>
        </a:solidFill>
        <a:ln>
          <a:solidFill>
            <a:sysClr val="windowText" lastClr="000000"/>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xdr:from>
      <xdr:col>8</xdr:col>
      <xdr:colOff>533393</xdr:colOff>
      <xdr:row>13</xdr:row>
      <xdr:rowOff>43542</xdr:rowOff>
    </xdr:from>
    <xdr:to>
      <xdr:col>9</xdr:col>
      <xdr:colOff>65307</xdr:colOff>
      <xdr:row>14</xdr:row>
      <xdr:rowOff>152400</xdr:rowOff>
    </xdr:to>
    <xdr:sp macro="" textlink="">
      <xdr:nvSpPr>
        <xdr:cNvPr id="9" name="Arrow: Down 8">
          <a:extLst>
            <a:ext uri="{FF2B5EF4-FFF2-40B4-BE49-F238E27FC236}">
              <a16:creationId xmlns:a16="http://schemas.microsoft.com/office/drawing/2014/main" id="{383FA157-7791-4FC8-AFC5-3E4687999BCF}"/>
            </a:ext>
          </a:extLst>
        </xdr:cNvPr>
        <xdr:cNvSpPr/>
      </xdr:nvSpPr>
      <xdr:spPr>
        <a:xfrm>
          <a:off x="6542307" y="2296885"/>
          <a:ext cx="174171" cy="293915"/>
        </a:xfrm>
        <a:prstGeom prst="downArrow">
          <a:avLst/>
        </a:prstGeom>
        <a:solidFill>
          <a:schemeClr val="tx1"/>
        </a:solidFill>
        <a:ln>
          <a:solidFill>
            <a:sysClr val="windowText" lastClr="000000"/>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582145</xdr:colOff>
      <xdr:row>1</xdr:row>
      <xdr:rowOff>33618</xdr:rowOff>
    </xdr:from>
    <xdr:to>
      <xdr:col>4</xdr:col>
      <xdr:colOff>717842</xdr:colOff>
      <xdr:row>3</xdr:row>
      <xdr:rowOff>89647</xdr:rowOff>
    </xdr:to>
    <xdr:pic>
      <xdr:nvPicPr>
        <xdr:cNvPr id="2" name="Picture 1">
          <a:extLst>
            <a:ext uri="{FF2B5EF4-FFF2-40B4-BE49-F238E27FC236}">
              <a16:creationId xmlns:a16="http://schemas.microsoft.com/office/drawing/2014/main" id="{00000000-0008-0000-4A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916145" y="190500"/>
          <a:ext cx="2242403" cy="459441"/>
        </a:xfrm>
        <a:prstGeom prst="rect">
          <a:avLst/>
        </a:prstGeom>
      </xdr:spPr>
    </xdr:pic>
    <xdr:clientData/>
  </xdr:twoCellAnchor>
  <xdr:twoCellAnchor editAs="oneCell">
    <xdr:from>
      <xdr:col>10</xdr:col>
      <xdr:colOff>36608</xdr:colOff>
      <xdr:row>5</xdr:row>
      <xdr:rowOff>0</xdr:rowOff>
    </xdr:from>
    <xdr:to>
      <xdr:col>21</xdr:col>
      <xdr:colOff>132307</xdr:colOff>
      <xdr:row>28</xdr:row>
      <xdr:rowOff>145687</xdr:rowOff>
    </xdr:to>
    <xdr:pic>
      <xdr:nvPicPr>
        <xdr:cNvPr id="3" name="Picture 2">
          <a:extLst>
            <a:ext uri="{FF2B5EF4-FFF2-40B4-BE49-F238E27FC236}">
              <a16:creationId xmlns:a16="http://schemas.microsoft.com/office/drawing/2014/main" id="{00000000-0008-0000-4A00-000003000000}"/>
            </a:ext>
          </a:extLst>
        </xdr:cNvPr>
        <xdr:cNvPicPr>
          <a:picLocks noChangeAspect="1"/>
        </xdr:cNvPicPr>
      </xdr:nvPicPr>
      <xdr:blipFill>
        <a:blip xmlns:r="http://schemas.openxmlformats.org/officeDocument/2006/relationships" r:embed="rId2"/>
        <a:stretch>
          <a:fillRect/>
        </a:stretch>
      </xdr:blipFill>
      <xdr:spPr>
        <a:xfrm>
          <a:off x="10514108" y="1524000"/>
          <a:ext cx="11620948" cy="408343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1993446</xdr:colOff>
      <xdr:row>2</xdr:row>
      <xdr:rowOff>185057</xdr:rowOff>
    </xdr:from>
    <xdr:to>
      <xdr:col>4</xdr:col>
      <xdr:colOff>402772</xdr:colOff>
      <xdr:row>7</xdr:row>
      <xdr:rowOff>5218</xdr:rowOff>
    </xdr:to>
    <xdr:pic>
      <xdr:nvPicPr>
        <xdr:cNvPr id="2" name="Picture 1">
          <a:extLst>
            <a:ext uri="{FF2B5EF4-FFF2-40B4-BE49-F238E27FC236}">
              <a16:creationId xmlns:a16="http://schemas.microsoft.com/office/drawing/2014/main" id="{00000000-0008-0000-4B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71132" y="544286"/>
          <a:ext cx="3678011" cy="734561"/>
        </a:xfrm>
        <a:prstGeom prst="rect">
          <a:avLst/>
        </a:prstGeom>
      </xdr:spPr>
    </xdr:pic>
    <xdr:clientData/>
  </xdr:twoCellAnchor>
  <xdr:twoCellAnchor editAs="oneCell">
    <xdr:from>
      <xdr:col>10</xdr:col>
      <xdr:colOff>53788</xdr:colOff>
      <xdr:row>5</xdr:row>
      <xdr:rowOff>188259</xdr:rowOff>
    </xdr:from>
    <xdr:to>
      <xdr:col>22</xdr:col>
      <xdr:colOff>318883</xdr:colOff>
      <xdr:row>34</xdr:row>
      <xdr:rowOff>80131</xdr:rowOff>
    </xdr:to>
    <xdr:pic>
      <xdr:nvPicPr>
        <xdr:cNvPr id="3" name="Picture 2">
          <a:extLst>
            <a:ext uri="{FF2B5EF4-FFF2-40B4-BE49-F238E27FC236}">
              <a16:creationId xmlns:a16="http://schemas.microsoft.com/office/drawing/2014/main" id="{00000000-0008-0000-4B00-000003000000}"/>
            </a:ext>
          </a:extLst>
        </xdr:cNvPr>
        <xdr:cNvPicPr>
          <a:picLocks noChangeAspect="1"/>
        </xdr:cNvPicPr>
      </xdr:nvPicPr>
      <xdr:blipFill>
        <a:blip xmlns:r="http://schemas.openxmlformats.org/officeDocument/2006/relationships" r:embed="rId2"/>
        <a:stretch>
          <a:fillRect/>
        </a:stretch>
      </xdr:blipFill>
      <xdr:spPr>
        <a:xfrm>
          <a:off x="12846423" y="1120588"/>
          <a:ext cx="13174272" cy="523483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8</xdr:col>
      <xdr:colOff>11766</xdr:colOff>
      <xdr:row>4</xdr:row>
      <xdr:rowOff>6073</xdr:rowOff>
    </xdr:from>
    <xdr:to>
      <xdr:col>28</xdr:col>
      <xdr:colOff>303231</xdr:colOff>
      <xdr:row>34</xdr:row>
      <xdr:rowOff>96101</xdr:rowOff>
    </xdr:to>
    <xdr:pic>
      <xdr:nvPicPr>
        <xdr:cNvPr id="2" name="Picture 1">
          <a:extLst>
            <a:ext uri="{FF2B5EF4-FFF2-40B4-BE49-F238E27FC236}">
              <a16:creationId xmlns:a16="http://schemas.microsoft.com/office/drawing/2014/main" id="{00000000-0008-0000-5000-000002000000}"/>
            </a:ext>
          </a:extLst>
        </xdr:cNvPr>
        <xdr:cNvPicPr>
          <a:picLocks noChangeAspect="1"/>
        </xdr:cNvPicPr>
      </xdr:nvPicPr>
      <xdr:blipFill>
        <a:blip xmlns:r="http://schemas.openxmlformats.org/officeDocument/2006/relationships" r:embed="rId1"/>
        <a:stretch>
          <a:fillRect/>
        </a:stretch>
      </xdr:blipFill>
      <xdr:spPr>
        <a:xfrm>
          <a:off x="12347201" y="777038"/>
          <a:ext cx="12483465" cy="548678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3</xdr:col>
      <xdr:colOff>112395</xdr:colOff>
      <xdr:row>0</xdr:row>
      <xdr:rowOff>745175</xdr:rowOff>
    </xdr:to>
    <xdr:pic>
      <xdr:nvPicPr>
        <xdr:cNvPr id="2" name="Picture 1">
          <a:extLst>
            <a:ext uri="{FF2B5EF4-FFF2-40B4-BE49-F238E27FC236}">
              <a16:creationId xmlns:a16="http://schemas.microsoft.com/office/drawing/2014/main" id="{9F50D1C5-5297-4250-A0AB-D8481CD62AB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8085" cy="75089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984885</xdr:colOff>
      <xdr:row>3</xdr:row>
      <xdr:rowOff>177485</xdr:rowOff>
    </xdr:to>
    <xdr:pic>
      <xdr:nvPicPr>
        <xdr:cNvPr id="2" name="Picture 1">
          <a:extLst>
            <a:ext uri="{FF2B5EF4-FFF2-40B4-BE49-F238E27FC236}">
              <a16:creationId xmlns:a16="http://schemas.microsoft.com/office/drawing/2014/main" id="{C53A0B51-8B95-4937-B29B-A8139BE3D0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8085" cy="750890"/>
        </a:xfrm>
        <a:prstGeom prst="rect">
          <a:avLst/>
        </a:prstGeom>
      </xdr:spPr>
    </xdr:pic>
    <xdr:clientData/>
  </xdr:twoCellAnchor>
  <xdr:twoCellAnchor editAs="oneCell">
    <xdr:from>
      <xdr:col>10</xdr:col>
      <xdr:colOff>2722</xdr:colOff>
      <xdr:row>3</xdr:row>
      <xdr:rowOff>28848</xdr:rowOff>
    </xdr:from>
    <xdr:to>
      <xdr:col>22</xdr:col>
      <xdr:colOff>83050</xdr:colOff>
      <xdr:row>25</xdr:row>
      <xdr:rowOff>78099</xdr:rowOff>
    </xdr:to>
    <xdr:pic>
      <xdr:nvPicPr>
        <xdr:cNvPr id="3" name="Picture 2">
          <a:extLst>
            <a:ext uri="{FF2B5EF4-FFF2-40B4-BE49-F238E27FC236}">
              <a16:creationId xmlns:a16="http://schemas.microsoft.com/office/drawing/2014/main" id="{76D9521A-A5E9-4636-BD1B-49D44FF397D5}"/>
            </a:ext>
          </a:extLst>
        </xdr:cNvPr>
        <xdr:cNvPicPr>
          <a:picLocks noChangeAspect="1"/>
        </xdr:cNvPicPr>
      </xdr:nvPicPr>
      <xdr:blipFill>
        <a:blip xmlns:r="http://schemas.openxmlformats.org/officeDocument/2006/relationships" r:embed="rId2"/>
        <a:stretch>
          <a:fillRect/>
        </a:stretch>
      </xdr:blipFill>
      <xdr:spPr>
        <a:xfrm>
          <a:off x="11421836" y="584019"/>
          <a:ext cx="13012557" cy="4425309"/>
        </a:xfrm>
        <a:prstGeom prst="rect">
          <a:avLst/>
        </a:prstGeom>
        <a:ln>
          <a:solidFill>
            <a:sysClr val="windowText" lastClr="000000"/>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1</xdr:col>
      <xdr:colOff>2687731</xdr:colOff>
      <xdr:row>3</xdr:row>
      <xdr:rowOff>173451</xdr:rowOff>
    </xdr:to>
    <xdr:pic>
      <xdr:nvPicPr>
        <xdr:cNvPr id="2" name="Picture 1">
          <a:extLst>
            <a:ext uri="{FF2B5EF4-FFF2-40B4-BE49-F238E27FC236}">
              <a16:creationId xmlns:a16="http://schemas.microsoft.com/office/drawing/2014/main" id="{86FFBE92-887A-46F3-87D5-38A9CC7F94A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687856" cy="754476"/>
        </a:xfrm>
        <a:prstGeom prst="rect">
          <a:avLst/>
        </a:prstGeom>
      </xdr:spPr>
    </xdr:pic>
    <xdr:clientData/>
  </xdr:twoCellAnchor>
  <xdr:twoCellAnchor editAs="oneCell">
    <xdr:from>
      <xdr:col>9</xdr:col>
      <xdr:colOff>1041442</xdr:colOff>
      <xdr:row>9</xdr:row>
      <xdr:rowOff>57376</xdr:rowOff>
    </xdr:from>
    <xdr:to>
      <xdr:col>19</xdr:col>
      <xdr:colOff>461544</xdr:colOff>
      <xdr:row>32</xdr:row>
      <xdr:rowOff>122754</xdr:rowOff>
    </xdr:to>
    <xdr:pic>
      <xdr:nvPicPr>
        <xdr:cNvPr id="3" name="Picture 2">
          <a:extLst>
            <a:ext uri="{FF2B5EF4-FFF2-40B4-BE49-F238E27FC236}">
              <a16:creationId xmlns:a16="http://schemas.microsoft.com/office/drawing/2014/main" id="{31A681E6-DE47-4BDF-9C76-44100B7457E7}"/>
            </a:ext>
          </a:extLst>
        </xdr:cNvPr>
        <xdr:cNvPicPr>
          <a:picLocks noChangeAspect="1"/>
        </xdr:cNvPicPr>
      </xdr:nvPicPr>
      <xdr:blipFill>
        <a:blip xmlns:r="http://schemas.openxmlformats.org/officeDocument/2006/relationships" r:embed="rId2"/>
        <a:stretch>
          <a:fillRect/>
        </a:stretch>
      </xdr:blipFill>
      <xdr:spPr>
        <a:xfrm>
          <a:off x="12722902" y="1855696"/>
          <a:ext cx="10164302" cy="3966818"/>
        </a:xfrm>
        <a:prstGeom prst="rect">
          <a:avLst/>
        </a:prstGeom>
        <a:ln>
          <a:solidFill>
            <a:sysClr val="windowText" lastClr="000000"/>
          </a:solidFill>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285862</xdr:colOff>
      <xdr:row>3</xdr:row>
      <xdr:rowOff>173451</xdr:rowOff>
    </xdr:to>
    <xdr:pic>
      <xdr:nvPicPr>
        <xdr:cNvPr id="2" name="Picture 1">
          <a:extLst>
            <a:ext uri="{FF2B5EF4-FFF2-40B4-BE49-F238E27FC236}">
              <a16:creationId xmlns:a16="http://schemas.microsoft.com/office/drawing/2014/main" id="{DF679C1B-4CF1-4DAB-9780-27AA784A100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56772" cy="754476"/>
        </a:xfrm>
        <a:prstGeom prst="rect">
          <a:avLst/>
        </a:prstGeom>
      </xdr:spPr>
    </xdr:pic>
    <xdr:clientData/>
  </xdr:twoCellAnchor>
  <xdr:twoCellAnchor editAs="oneCell">
    <xdr:from>
      <xdr:col>9</xdr:col>
      <xdr:colOff>966107</xdr:colOff>
      <xdr:row>4</xdr:row>
      <xdr:rowOff>40821</xdr:rowOff>
    </xdr:from>
    <xdr:to>
      <xdr:col>22</xdr:col>
      <xdr:colOff>248211</xdr:colOff>
      <xdr:row>29</xdr:row>
      <xdr:rowOff>130497</xdr:rowOff>
    </xdr:to>
    <xdr:pic>
      <xdr:nvPicPr>
        <xdr:cNvPr id="3" name="Picture 2">
          <a:extLst>
            <a:ext uri="{FF2B5EF4-FFF2-40B4-BE49-F238E27FC236}">
              <a16:creationId xmlns:a16="http://schemas.microsoft.com/office/drawing/2014/main" id="{37306043-9668-43B8-8DE6-B1FD8CDC1F72}"/>
            </a:ext>
          </a:extLst>
        </xdr:cNvPr>
        <xdr:cNvPicPr>
          <a:picLocks noChangeAspect="1"/>
        </xdr:cNvPicPr>
      </xdr:nvPicPr>
      <xdr:blipFill>
        <a:blip xmlns:r="http://schemas.openxmlformats.org/officeDocument/2006/relationships" r:embed="rId2"/>
        <a:stretch>
          <a:fillRect/>
        </a:stretch>
      </xdr:blipFill>
      <xdr:spPr>
        <a:xfrm>
          <a:off x="12030347" y="802821"/>
          <a:ext cx="13270519" cy="471882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782955</xdr:colOff>
      <xdr:row>0</xdr:row>
      <xdr:rowOff>745175</xdr:rowOff>
    </xdr:to>
    <xdr:pic>
      <xdr:nvPicPr>
        <xdr:cNvPr id="2" name="Picture 1">
          <a:extLst>
            <a:ext uri="{FF2B5EF4-FFF2-40B4-BE49-F238E27FC236}">
              <a16:creationId xmlns:a16="http://schemas.microsoft.com/office/drawing/2014/main" id="{5857FC96-1D5B-4D29-85D8-9BC5797B237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8085" cy="745175"/>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582145</xdr:colOff>
      <xdr:row>1</xdr:row>
      <xdr:rowOff>33618</xdr:rowOff>
    </xdr:from>
    <xdr:to>
      <xdr:col>4</xdr:col>
      <xdr:colOff>708317</xdr:colOff>
      <xdr:row>3</xdr:row>
      <xdr:rowOff>91552</xdr:rowOff>
    </xdr:to>
    <xdr:pic>
      <xdr:nvPicPr>
        <xdr:cNvPr id="2" name="Picture 1">
          <a:extLst>
            <a:ext uri="{FF2B5EF4-FFF2-40B4-BE49-F238E27FC236}">
              <a16:creationId xmlns:a16="http://schemas.microsoft.com/office/drawing/2014/main" id="{CECDACFC-8641-42B6-A4DA-C96D290F9CC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53305" y="201258"/>
          <a:ext cx="2284537" cy="452269"/>
        </a:xfrm>
        <a:prstGeom prst="rect">
          <a:avLst/>
        </a:prstGeom>
      </xdr:spPr>
    </xdr:pic>
    <xdr:clientData/>
  </xdr:twoCellAnchor>
  <xdr:twoCellAnchor editAs="oneCell">
    <xdr:from>
      <xdr:col>10</xdr:col>
      <xdr:colOff>70225</xdr:colOff>
      <xdr:row>8</xdr:row>
      <xdr:rowOff>280148</xdr:rowOff>
    </xdr:from>
    <xdr:to>
      <xdr:col>21</xdr:col>
      <xdr:colOff>131634</xdr:colOff>
      <xdr:row>33</xdr:row>
      <xdr:rowOff>59850</xdr:rowOff>
    </xdr:to>
    <xdr:pic>
      <xdr:nvPicPr>
        <xdr:cNvPr id="3" name="Picture 2">
          <a:extLst>
            <a:ext uri="{FF2B5EF4-FFF2-40B4-BE49-F238E27FC236}">
              <a16:creationId xmlns:a16="http://schemas.microsoft.com/office/drawing/2014/main" id="{206ADC15-CC43-45AD-82B7-A16FAD4387D9}"/>
            </a:ext>
          </a:extLst>
        </xdr:cNvPr>
        <xdr:cNvPicPr>
          <a:picLocks noChangeAspect="1"/>
        </xdr:cNvPicPr>
      </xdr:nvPicPr>
      <xdr:blipFill>
        <a:blip xmlns:r="http://schemas.openxmlformats.org/officeDocument/2006/relationships" r:embed="rId2"/>
        <a:stretch>
          <a:fillRect/>
        </a:stretch>
      </xdr:blipFill>
      <xdr:spPr>
        <a:xfrm>
          <a:off x="14156019" y="1759324"/>
          <a:ext cx="11908156" cy="4161427"/>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1</xdr:col>
      <xdr:colOff>2663190</xdr:colOff>
      <xdr:row>3</xdr:row>
      <xdr:rowOff>171770</xdr:rowOff>
    </xdr:to>
    <xdr:pic>
      <xdr:nvPicPr>
        <xdr:cNvPr id="2" name="Picture 1">
          <a:extLst>
            <a:ext uri="{FF2B5EF4-FFF2-40B4-BE49-F238E27FC236}">
              <a16:creationId xmlns:a16="http://schemas.microsoft.com/office/drawing/2014/main" id="{4CEF332C-2D12-43ED-B9D3-21E3598404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674745" cy="743270"/>
        </a:xfrm>
        <a:prstGeom prst="rect">
          <a:avLst/>
        </a:prstGeom>
      </xdr:spPr>
    </xdr:pic>
    <xdr:clientData/>
  </xdr:twoCellAnchor>
  <xdr:twoCellAnchor editAs="oneCell">
    <xdr:from>
      <xdr:col>10</xdr:col>
      <xdr:colOff>11206</xdr:colOff>
      <xdr:row>9</xdr:row>
      <xdr:rowOff>0</xdr:rowOff>
    </xdr:from>
    <xdr:to>
      <xdr:col>22</xdr:col>
      <xdr:colOff>245821</xdr:colOff>
      <xdr:row>38</xdr:row>
      <xdr:rowOff>58280</xdr:rowOff>
    </xdr:to>
    <xdr:pic>
      <xdr:nvPicPr>
        <xdr:cNvPr id="3" name="Picture 2">
          <a:extLst>
            <a:ext uri="{FF2B5EF4-FFF2-40B4-BE49-F238E27FC236}">
              <a16:creationId xmlns:a16="http://schemas.microsoft.com/office/drawing/2014/main" id="{8BCCA8C7-4FFB-4F52-AA77-1D5D6479A276}"/>
            </a:ext>
          </a:extLst>
        </xdr:cNvPr>
        <xdr:cNvPicPr>
          <a:picLocks noChangeAspect="1"/>
        </xdr:cNvPicPr>
      </xdr:nvPicPr>
      <xdr:blipFill>
        <a:blip xmlns:r="http://schemas.openxmlformats.org/officeDocument/2006/relationships" r:embed="rId2"/>
        <a:stretch>
          <a:fillRect/>
        </a:stretch>
      </xdr:blipFill>
      <xdr:spPr>
        <a:xfrm>
          <a:off x="13054853" y="1815353"/>
          <a:ext cx="13155222" cy="510092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42</xdr:col>
      <xdr:colOff>65565</xdr:colOff>
      <xdr:row>27</xdr:row>
      <xdr:rowOff>103592</xdr:rowOff>
    </xdr:from>
    <xdr:to>
      <xdr:col>48</xdr:col>
      <xdr:colOff>434489</xdr:colOff>
      <xdr:row>68</xdr:row>
      <xdr:rowOff>3056</xdr:rowOff>
    </xdr:to>
    <xdr:pic>
      <xdr:nvPicPr>
        <xdr:cNvPr id="2" name="Picture 1">
          <a:extLst>
            <a:ext uri="{FF2B5EF4-FFF2-40B4-BE49-F238E27FC236}">
              <a16:creationId xmlns:a16="http://schemas.microsoft.com/office/drawing/2014/main" id="{32D2117F-248B-485A-A9C7-E8610EE6D3E6}"/>
            </a:ext>
          </a:extLst>
        </xdr:cNvPr>
        <xdr:cNvPicPr>
          <a:picLocks noChangeAspect="1"/>
        </xdr:cNvPicPr>
      </xdr:nvPicPr>
      <xdr:blipFill>
        <a:blip xmlns:r="http://schemas.openxmlformats.org/officeDocument/2006/relationships" r:embed="rId1"/>
        <a:stretch>
          <a:fillRect/>
        </a:stretch>
      </xdr:blipFill>
      <xdr:spPr>
        <a:xfrm>
          <a:off x="18380459" y="5204510"/>
          <a:ext cx="5326406" cy="7254604"/>
        </a:xfrm>
        <a:prstGeom prst="rect">
          <a:avLst/>
        </a:prstGeom>
        <a:ln>
          <a:solidFill>
            <a:sysClr val="windowText" lastClr="000000"/>
          </a:solidFill>
        </a:ln>
      </xdr:spPr>
    </xdr:pic>
    <xdr:clientData/>
  </xdr:twoCellAnchor>
  <xdr:twoCellAnchor editAs="oneCell">
    <xdr:from>
      <xdr:col>21</xdr:col>
      <xdr:colOff>296844</xdr:colOff>
      <xdr:row>33</xdr:row>
      <xdr:rowOff>11206</xdr:rowOff>
    </xdr:from>
    <xdr:to>
      <xdr:col>26</xdr:col>
      <xdr:colOff>80345</xdr:colOff>
      <xdr:row>38</xdr:row>
      <xdr:rowOff>13125</xdr:rowOff>
    </xdr:to>
    <xdr:pic>
      <xdr:nvPicPr>
        <xdr:cNvPr id="7" name="Picture 6">
          <a:extLst>
            <a:ext uri="{FF2B5EF4-FFF2-40B4-BE49-F238E27FC236}">
              <a16:creationId xmlns:a16="http://schemas.microsoft.com/office/drawing/2014/main" id="{AFB876AB-2CF5-4C09-9FE4-A046ABF6388D}"/>
            </a:ext>
          </a:extLst>
        </xdr:cNvPr>
        <xdr:cNvPicPr>
          <a:picLocks noChangeAspect="1"/>
        </xdr:cNvPicPr>
      </xdr:nvPicPr>
      <xdr:blipFill>
        <a:blip xmlns:r="http://schemas.openxmlformats.org/officeDocument/2006/relationships" r:embed="rId2"/>
        <a:stretch>
          <a:fillRect/>
        </a:stretch>
      </xdr:blipFill>
      <xdr:spPr>
        <a:xfrm>
          <a:off x="11625991" y="6208059"/>
          <a:ext cx="2786678" cy="898390"/>
        </a:xfrm>
        <a:prstGeom prst="rect">
          <a:avLst/>
        </a:prstGeom>
        <a:ln>
          <a:solidFill>
            <a:sysClr val="windowText" lastClr="000000"/>
          </a:solidFill>
        </a:ln>
      </xdr:spPr>
    </xdr:pic>
    <xdr:clientData/>
  </xdr:twoCellAnchor>
  <xdr:twoCellAnchor editAs="oneCell">
    <xdr:from>
      <xdr:col>21</xdr:col>
      <xdr:colOff>261546</xdr:colOff>
      <xdr:row>43</xdr:row>
      <xdr:rowOff>35522</xdr:rowOff>
    </xdr:from>
    <xdr:to>
      <xdr:col>28</xdr:col>
      <xdr:colOff>479948</xdr:colOff>
      <xdr:row>48</xdr:row>
      <xdr:rowOff>28334</xdr:rowOff>
    </xdr:to>
    <xdr:pic>
      <xdr:nvPicPr>
        <xdr:cNvPr id="8" name="Picture 7">
          <a:extLst>
            <a:ext uri="{FF2B5EF4-FFF2-40B4-BE49-F238E27FC236}">
              <a16:creationId xmlns:a16="http://schemas.microsoft.com/office/drawing/2014/main" id="{58121C29-D59F-3F1E-5549-AAF52D0F201B}"/>
            </a:ext>
          </a:extLst>
        </xdr:cNvPr>
        <xdr:cNvPicPr>
          <a:picLocks noChangeAspect="1"/>
        </xdr:cNvPicPr>
      </xdr:nvPicPr>
      <xdr:blipFill>
        <a:blip xmlns:r="http://schemas.openxmlformats.org/officeDocument/2006/relationships" r:embed="rId3"/>
        <a:stretch>
          <a:fillRect/>
        </a:stretch>
      </xdr:blipFill>
      <xdr:spPr>
        <a:xfrm>
          <a:off x="11590693" y="8025316"/>
          <a:ext cx="4140461" cy="889283"/>
        </a:xfrm>
        <a:prstGeom prst="rect">
          <a:avLst/>
        </a:prstGeom>
        <a:ln>
          <a:solidFill>
            <a:sysClr val="windowText" lastClr="000000"/>
          </a:solidFill>
        </a:ln>
      </xdr:spPr>
    </xdr:pic>
    <xdr:clientData/>
  </xdr:twoCellAnchor>
  <xdr:twoCellAnchor editAs="oneCell">
    <xdr:from>
      <xdr:col>21</xdr:col>
      <xdr:colOff>238942</xdr:colOff>
      <xdr:row>54</xdr:row>
      <xdr:rowOff>19323</xdr:rowOff>
    </xdr:from>
    <xdr:to>
      <xdr:col>33</xdr:col>
      <xdr:colOff>326573</xdr:colOff>
      <xdr:row>60</xdr:row>
      <xdr:rowOff>142333</xdr:rowOff>
    </xdr:to>
    <xdr:pic>
      <xdr:nvPicPr>
        <xdr:cNvPr id="9" name="Picture 8">
          <a:extLst>
            <a:ext uri="{FF2B5EF4-FFF2-40B4-BE49-F238E27FC236}">
              <a16:creationId xmlns:a16="http://schemas.microsoft.com/office/drawing/2014/main" id="{8B810FB9-A7A6-E145-1FA7-848B49BB2E84}"/>
            </a:ext>
          </a:extLst>
        </xdr:cNvPr>
        <xdr:cNvPicPr>
          <a:picLocks noChangeAspect="1"/>
        </xdr:cNvPicPr>
      </xdr:nvPicPr>
      <xdr:blipFill rotWithShape="1">
        <a:blip xmlns:r="http://schemas.openxmlformats.org/officeDocument/2006/relationships" r:embed="rId4"/>
        <a:srcRect l="1016" t="21478" r="57343" b="49901"/>
        <a:stretch/>
      </xdr:blipFill>
      <xdr:spPr>
        <a:xfrm>
          <a:off x="11587299" y="9857287"/>
          <a:ext cx="6197238" cy="1184367"/>
        </a:xfrm>
        <a:prstGeom prst="rect">
          <a:avLst/>
        </a:prstGeom>
        <a:ln>
          <a:solidFill>
            <a:sysClr val="windowText" lastClr="000000"/>
          </a:solidFill>
        </a:ln>
      </xdr:spPr>
    </xdr:pic>
    <xdr:clientData/>
  </xdr:twoCellAnchor>
  <xdr:twoCellAnchor editAs="oneCell">
    <xdr:from>
      <xdr:col>21</xdr:col>
      <xdr:colOff>286437</xdr:colOff>
      <xdr:row>63</xdr:row>
      <xdr:rowOff>25732</xdr:rowOff>
    </xdr:from>
    <xdr:to>
      <xdr:col>33</xdr:col>
      <xdr:colOff>67501</xdr:colOff>
      <xdr:row>75</xdr:row>
      <xdr:rowOff>129710</xdr:rowOff>
    </xdr:to>
    <xdr:pic>
      <xdr:nvPicPr>
        <xdr:cNvPr id="10" name="Picture 9">
          <a:extLst>
            <a:ext uri="{FF2B5EF4-FFF2-40B4-BE49-F238E27FC236}">
              <a16:creationId xmlns:a16="http://schemas.microsoft.com/office/drawing/2014/main" id="{923C848B-66EA-1E7A-5B64-239299999DFE}"/>
            </a:ext>
          </a:extLst>
        </xdr:cNvPr>
        <xdr:cNvPicPr>
          <a:picLocks noChangeAspect="1"/>
        </xdr:cNvPicPr>
      </xdr:nvPicPr>
      <xdr:blipFill rotWithShape="1">
        <a:blip xmlns:r="http://schemas.openxmlformats.org/officeDocument/2006/relationships" r:embed="rId5"/>
        <a:srcRect t="21470" r="56726" b="20489"/>
        <a:stretch/>
      </xdr:blipFill>
      <xdr:spPr>
        <a:xfrm>
          <a:off x="11615584" y="11601408"/>
          <a:ext cx="5888270" cy="2255508"/>
        </a:xfrm>
        <a:prstGeom prst="rect">
          <a:avLst/>
        </a:prstGeom>
        <a:ln>
          <a:solidFill>
            <a:sysClr val="windowText" lastClr="000000"/>
          </a:solidFill>
        </a:ln>
      </xdr:spPr>
    </xdr:pic>
    <xdr:clientData/>
  </xdr:twoCellAnchor>
  <xdr:twoCellAnchor editAs="oneCell">
    <xdr:from>
      <xdr:col>21</xdr:col>
      <xdr:colOff>265143</xdr:colOff>
      <xdr:row>82</xdr:row>
      <xdr:rowOff>14202</xdr:rowOff>
    </xdr:from>
    <xdr:to>
      <xdr:col>31</xdr:col>
      <xdr:colOff>153960</xdr:colOff>
      <xdr:row>102</xdr:row>
      <xdr:rowOff>92503</xdr:rowOff>
    </xdr:to>
    <xdr:pic>
      <xdr:nvPicPr>
        <xdr:cNvPr id="11" name="Picture 10">
          <a:extLst>
            <a:ext uri="{FF2B5EF4-FFF2-40B4-BE49-F238E27FC236}">
              <a16:creationId xmlns:a16="http://schemas.microsoft.com/office/drawing/2014/main" id="{7E306277-8BB6-35AC-73C6-0256045F04C1}"/>
            </a:ext>
          </a:extLst>
        </xdr:cNvPr>
        <xdr:cNvPicPr>
          <a:picLocks noChangeAspect="1"/>
        </xdr:cNvPicPr>
      </xdr:nvPicPr>
      <xdr:blipFill rotWithShape="1">
        <a:blip xmlns:r="http://schemas.openxmlformats.org/officeDocument/2006/relationships" r:embed="rId6"/>
        <a:srcRect t="20595" r="73209" b="11019"/>
        <a:stretch/>
      </xdr:blipFill>
      <xdr:spPr>
        <a:xfrm>
          <a:off x="11591234" y="14526838"/>
          <a:ext cx="5084271" cy="3541938"/>
        </a:xfrm>
        <a:prstGeom prst="rect">
          <a:avLst/>
        </a:prstGeom>
      </xdr:spPr>
    </xdr:pic>
    <xdr:clientData/>
  </xdr:twoCellAnchor>
  <xdr:twoCellAnchor editAs="oneCell">
    <xdr:from>
      <xdr:col>21</xdr:col>
      <xdr:colOff>296574</xdr:colOff>
      <xdr:row>106</xdr:row>
      <xdr:rowOff>67628</xdr:rowOff>
    </xdr:from>
    <xdr:to>
      <xdr:col>34</xdr:col>
      <xdr:colOff>71974</xdr:colOff>
      <xdr:row>134</xdr:row>
      <xdr:rowOff>23812</xdr:rowOff>
    </xdr:to>
    <xdr:pic>
      <xdr:nvPicPr>
        <xdr:cNvPr id="15" name="Picture 14">
          <a:extLst>
            <a:ext uri="{FF2B5EF4-FFF2-40B4-BE49-F238E27FC236}">
              <a16:creationId xmlns:a16="http://schemas.microsoft.com/office/drawing/2014/main" id="{D3B4697E-7C4D-5132-848D-7DC2F35C8E3F}"/>
            </a:ext>
          </a:extLst>
        </xdr:cNvPr>
        <xdr:cNvPicPr>
          <a:picLocks noChangeAspect="1"/>
        </xdr:cNvPicPr>
      </xdr:nvPicPr>
      <xdr:blipFill rotWithShape="1">
        <a:blip xmlns:r="http://schemas.openxmlformats.org/officeDocument/2006/relationships" r:embed="rId7"/>
        <a:srcRect t="21026" r="73819" b="10963"/>
        <a:stretch/>
      </xdr:blipFill>
      <xdr:spPr>
        <a:xfrm>
          <a:off x="11702762" y="20474941"/>
          <a:ext cx="6609587" cy="5290184"/>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3</xdr:col>
      <xdr:colOff>554355</xdr:colOff>
      <xdr:row>0</xdr:row>
      <xdr:rowOff>745175</xdr:rowOff>
    </xdr:to>
    <xdr:pic>
      <xdr:nvPicPr>
        <xdr:cNvPr id="2" name="Picture 1">
          <a:extLst>
            <a:ext uri="{FF2B5EF4-FFF2-40B4-BE49-F238E27FC236}">
              <a16:creationId xmlns:a16="http://schemas.microsoft.com/office/drawing/2014/main" id="{A9EF2594-34FB-40BB-B527-E6A79150DC1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8085" cy="750890"/>
        </a:xfrm>
        <a:prstGeom prst="rect">
          <a:avLst/>
        </a:prstGeom>
      </xdr:spPr>
    </xdr:pic>
    <xdr:clientData/>
  </xdr:twoCellAnchor>
  <xdr:twoCellAnchor editAs="oneCell">
    <xdr:from>
      <xdr:col>8</xdr:col>
      <xdr:colOff>20988</xdr:colOff>
      <xdr:row>4</xdr:row>
      <xdr:rowOff>79097</xdr:rowOff>
    </xdr:from>
    <xdr:to>
      <xdr:col>18</xdr:col>
      <xdr:colOff>309678</xdr:colOff>
      <xdr:row>28</xdr:row>
      <xdr:rowOff>73750</xdr:rowOff>
    </xdr:to>
    <xdr:pic>
      <xdr:nvPicPr>
        <xdr:cNvPr id="3" name="Picture 2">
          <a:extLst>
            <a:ext uri="{FF2B5EF4-FFF2-40B4-BE49-F238E27FC236}">
              <a16:creationId xmlns:a16="http://schemas.microsoft.com/office/drawing/2014/main" id="{D3C80B6E-7604-BE24-2AA4-439A318DEEA5}"/>
            </a:ext>
          </a:extLst>
        </xdr:cNvPr>
        <xdr:cNvPicPr>
          <a:picLocks noChangeAspect="1"/>
        </xdr:cNvPicPr>
      </xdr:nvPicPr>
      <xdr:blipFill>
        <a:blip xmlns:r="http://schemas.openxmlformats.org/officeDocument/2006/relationships" r:embed="rId2"/>
        <a:stretch>
          <a:fillRect/>
        </a:stretch>
      </xdr:blipFill>
      <xdr:spPr>
        <a:xfrm>
          <a:off x="8842259" y="1432768"/>
          <a:ext cx="11046337" cy="4593547"/>
        </a:xfrm>
        <a:prstGeom prst="rect">
          <a:avLst/>
        </a:prstGeom>
        <a:ln>
          <a:solidFill>
            <a:sysClr val="windowText" lastClr="000000"/>
          </a:solidFill>
        </a:ln>
      </xdr:spPr>
    </xdr:pic>
    <xdr:clientData/>
  </xdr:twoCellAnchor>
  <xdr:twoCellAnchor editAs="oneCell">
    <xdr:from>
      <xdr:col>7</xdr:col>
      <xdr:colOff>1056409</xdr:colOff>
      <xdr:row>29</xdr:row>
      <xdr:rowOff>69273</xdr:rowOff>
    </xdr:from>
    <xdr:to>
      <xdr:col>23</xdr:col>
      <xdr:colOff>192879</xdr:colOff>
      <xdr:row>65</xdr:row>
      <xdr:rowOff>1574</xdr:rowOff>
    </xdr:to>
    <xdr:pic>
      <xdr:nvPicPr>
        <xdr:cNvPr id="4" name="Picture 3">
          <a:extLst>
            <a:ext uri="{FF2B5EF4-FFF2-40B4-BE49-F238E27FC236}">
              <a16:creationId xmlns:a16="http://schemas.microsoft.com/office/drawing/2014/main" id="{D6A8B330-EF44-BC1A-0EAC-8EA56C4F3105}"/>
            </a:ext>
          </a:extLst>
        </xdr:cNvPr>
        <xdr:cNvPicPr>
          <a:picLocks noChangeAspect="1"/>
        </xdr:cNvPicPr>
      </xdr:nvPicPr>
      <xdr:blipFill>
        <a:blip xmlns:r="http://schemas.openxmlformats.org/officeDocument/2006/relationships" r:embed="rId3"/>
        <a:stretch>
          <a:fillRect/>
        </a:stretch>
      </xdr:blipFill>
      <xdr:spPr>
        <a:xfrm>
          <a:off x="8572500" y="6269182"/>
          <a:ext cx="16316106" cy="6166847"/>
        </a:xfrm>
        <a:prstGeom prst="rect">
          <a:avLst/>
        </a:prstGeom>
        <a:ln>
          <a:solidFill>
            <a:sysClr val="windowText" lastClr="000000"/>
          </a:solidFill>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209102</xdr:colOff>
      <xdr:row>0</xdr:row>
      <xdr:rowOff>741365</xdr:rowOff>
    </xdr:to>
    <xdr:pic>
      <xdr:nvPicPr>
        <xdr:cNvPr id="2" name="Picture 1">
          <a:extLst>
            <a:ext uri="{FF2B5EF4-FFF2-40B4-BE49-F238E27FC236}">
              <a16:creationId xmlns:a16="http://schemas.microsoft.com/office/drawing/2014/main" id="{38E4A844-C205-404D-85BB-C49A5060358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58117" cy="750890"/>
        </a:xfrm>
        <a:prstGeom prst="rect">
          <a:avLst/>
        </a:prstGeom>
      </xdr:spPr>
    </xdr:pic>
    <xdr:clientData/>
  </xdr:twoCellAnchor>
  <xdr:twoCellAnchor editAs="oneCell">
    <xdr:from>
      <xdr:col>9</xdr:col>
      <xdr:colOff>617667</xdr:colOff>
      <xdr:row>4</xdr:row>
      <xdr:rowOff>163967</xdr:rowOff>
    </xdr:from>
    <xdr:to>
      <xdr:col>17</xdr:col>
      <xdr:colOff>772270</xdr:colOff>
      <xdr:row>20</xdr:row>
      <xdr:rowOff>52274</xdr:rowOff>
    </xdr:to>
    <xdr:pic>
      <xdr:nvPicPr>
        <xdr:cNvPr id="3" name="Picture 2">
          <a:extLst>
            <a:ext uri="{FF2B5EF4-FFF2-40B4-BE49-F238E27FC236}">
              <a16:creationId xmlns:a16="http://schemas.microsoft.com/office/drawing/2014/main" id="{63D985CA-0AF5-4061-BD3A-AF88D8AE3785}"/>
            </a:ext>
          </a:extLst>
        </xdr:cNvPr>
        <xdr:cNvPicPr>
          <a:picLocks noChangeAspect="1"/>
        </xdr:cNvPicPr>
      </xdr:nvPicPr>
      <xdr:blipFill>
        <a:blip xmlns:r="http://schemas.openxmlformats.org/officeDocument/2006/relationships" r:embed="rId2"/>
        <a:stretch>
          <a:fillRect/>
        </a:stretch>
      </xdr:blipFill>
      <xdr:spPr>
        <a:xfrm>
          <a:off x="11750487" y="1520327"/>
          <a:ext cx="8749963" cy="3008863"/>
        </a:xfrm>
        <a:prstGeom prst="rect">
          <a:avLst/>
        </a:prstGeom>
        <a:ln>
          <a:solidFill>
            <a:sysClr val="windowText" lastClr="000000"/>
          </a:solidFill>
        </a:ln>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57150</xdr:colOff>
      <xdr:row>0</xdr:row>
      <xdr:rowOff>0</xdr:rowOff>
    </xdr:from>
    <xdr:to>
      <xdr:col>0</xdr:col>
      <xdr:colOff>933450</xdr:colOff>
      <xdr:row>1</xdr:row>
      <xdr:rowOff>20955</xdr:rowOff>
    </xdr:to>
    <xdr:pic>
      <xdr:nvPicPr>
        <xdr:cNvPr id="2" name="Picture 1">
          <a:extLst>
            <a:ext uri="{FF2B5EF4-FFF2-40B4-BE49-F238E27FC236}">
              <a16:creationId xmlns:a16="http://schemas.microsoft.com/office/drawing/2014/main" id="{00000000-0008-0000-5800-000002000000}"/>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7150" y="0"/>
          <a:ext cx="8667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27</xdr:col>
      <xdr:colOff>99722</xdr:colOff>
      <xdr:row>45</xdr:row>
      <xdr:rowOff>126985</xdr:rowOff>
    </xdr:from>
    <xdr:to>
      <xdr:col>41</xdr:col>
      <xdr:colOff>54396</xdr:colOff>
      <xdr:row>66</xdr:row>
      <xdr:rowOff>55012</xdr:rowOff>
    </xdr:to>
    <xdr:pic>
      <xdr:nvPicPr>
        <xdr:cNvPr id="3" name="Picture 2">
          <a:extLst>
            <a:ext uri="{FF2B5EF4-FFF2-40B4-BE49-F238E27FC236}">
              <a16:creationId xmlns:a16="http://schemas.microsoft.com/office/drawing/2014/main" id="{00000000-0008-0000-5800-000003000000}"/>
            </a:ext>
          </a:extLst>
        </xdr:cNvPr>
        <xdr:cNvPicPr>
          <a:picLocks noChangeAspect="1"/>
        </xdr:cNvPicPr>
      </xdr:nvPicPr>
      <xdr:blipFill>
        <a:blip xmlns:r="http://schemas.openxmlformats.org/officeDocument/2006/relationships" r:embed="rId2"/>
        <a:stretch>
          <a:fillRect/>
        </a:stretch>
      </xdr:blipFill>
      <xdr:spPr>
        <a:xfrm>
          <a:off x="16307910" y="8697244"/>
          <a:ext cx="9498276" cy="3501134"/>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6</xdr:col>
      <xdr:colOff>39585</xdr:colOff>
      <xdr:row>3</xdr:row>
      <xdr:rowOff>2970</xdr:rowOff>
    </xdr:from>
    <xdr:to>
      <xdr:col>19</xdr:col>
      <xdr:colOff>326571</xdr:colOff>
      <xdr:row>32</xdr:row>
      <xdr:rowOff>78583</xdr:rowOff>
    </xdr:to>
    <xdr:pic>
      <xdr:nvPicPr>
        <xdr:cNvPr id="2" name="Picture 1">
          <a:extLst>
            <a:ext uri="{FF2B5EF4-FFF2-40B4-BE49-F238E27FC236}">
              <a16:creationId xmlns:a16="http://schemas.microsoft.com/office/drawing/2014/main" id="{1567D934-F3D4-A923-7EDB-DA6ABB421546}"/>
            </a:ext>
          </a:extLst>
        </xdr:cNvPr>
        <xdr:cNvPicPr>
          <a:picLocks noChangeAspect="1"/>
        </xdr:cNvPicPr>
      </xdr:nvPicPr>
      <xdr:blipFill>
        <a:blip xmlns:r="http://schemas.openxmlformats.org/officeDocument/2006/relationships" r:embed="rId1"/>
        <a:stretch>
          <a:fillRect/>
        </a:stretch>
      </xdr:blipFill>
      <xdr:spPr>
        <a:xfrm>
          <a:off x="10609614" y="579913"/>
          <a:ext cx="8211786" cy="5464041"/>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3</xdr:col>
      <xdr:colOff>571500</xdr:colOff>
      <xdr:row>0</xdr:row>
      <xdr:rowOff>750890</xdr:rowOff>
    </xdr:to>
    <xdr:pic>
      <xdr:nvPicPr>
        <xdr:cNvPr id="2" name="Picture 1">
          <a:extLst>
            <a:ext uri="{FF2B5EF4-FFF2-40B4-BE49-F238E27FC236}">
              <a16:creationId xmlns:a16="http://schemas.microsoft.com/office/drawing/2014/main" id="{00000000-0008-0000-5D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648075" cy="750890"/>
        </a:xfrm>
        <a:prstGeom prst="rect">
          <a:avLst/>
        </a:prstGeom>
      </xdr:spPr>
    </xdr:pic>
    <xdr:clientData/>
  </xdr:twoCellAnchor>
  <xdr:twoCellAnchor editAs="oneCell">
    <xdr:from>
      <xdr:col>5</xdr:col>
      <xdr:colOff>15242</xdr:colOff>
      <xdr:row>3</xdr:row>
      <xdr:rowOff>129540</xdr:rowOff>
    </xdr:from>
    <xdr:to>
      <xdr:col>10</xdr:col>
      <xdr:colOff>777528</xdr:colOff>
      <xdr:row>14</xdr:row>
      <xdr:rowOff>23075</xdr:rowOff>
    </xdr:to>
    <xdr:pic>
      <xdr:nvPicPr>
        <xdr:cNvPr id="3" name="Picture 2">
          <a:extLst>
            <a:ext uri="{FF2B5EF4-FFF2-40B4-BE49-F238E27FC236}">
              <a16:creationId xmlns:a16="http://schemas.microsoft.com/office/drawing/2014/main" id="{00000000-0008-0000-5D00-000003000000}"/>
            </a:ext>
          </a:extLst>
        </xdr:cNvPr>
        <xdr:cNvPicPr>
          <a:picLocks noChangeAspect="1"/>
        </xdr:cNvPicPr>
      </xdr:nvPicPr>
      <xdr:blipFill>
        <a:blip xmlns:r="http://schemas.openxmlformats.org/officeDocument/2006/relationships" r:embed="rId2"/>
        <a:stretch>
          <a:fillRect/>
        </a:stretch>
      </xdr:blipFill>
      <xdr:spPr>
        <a:xfrm>
          <a:off x="5387342" y="1287780"/>
          <a:ext cx="6134386" cy="2115886"/>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948018</xdr:colOff>
      <xdr:row>0</xdr:row>
      <xdr:rowOff>748985</xdr:rowOff>
    </xdr:to>
    <xdr:pic>
      <xdr:nvPicPr>
        <xdr:cNvPr id="2" name="Picture 1">
          <a:extLst>
            <a:ext uri="{FF2B5EF4-FFF2-40B4-BE49-F238E27FC236}">
              <a16:creationId xmlns:a16="http://schemas.microsoft.com/office/drawing/2014/main" id="{00000000-0008-0000-60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648075" cy="750890"/>
        </a:xfrm>
        <a:prstGeom prst="rect">
          <a:avLst/>
        </a:prstGeom>
      </xdr:spPr>
    </xdr:pic>
    <xdr:clientData/>
  </xdr:twoCellAnchor>
  <xdr:twoCellAnchor editAs="oneCell">
    <xdr:from>
      <xdr:col>10</xdr:col>
      <xdr:colOff>104776</xdr:colOff>
      <xdr:row>3</xdr:row>
      <xdr:rowOff>20410</xdr:rowOff>
    </xdr:from>
    <xdr:to>
      <xdr:col>20</xdr:col>
      <xdr:colOff>683649</xdr:colOff>
      <xdr:row>22</xdr:row>
      <xdr:rowOff>19863</xdr:rowOff>
    </xdr:to>
    <xdr:pic>
      <xdr:nvPicPr>
        <xdr:cNvPr id="3" name="Picture 2">
          <a:extLst>
            <a:ext uri="{FF2B5EF4-FFF2-40B4-BE49-F238E27FC236}">
              <a16:creationId xmlns:a16="http://schemas.microsoft.com/office/drawing/2014/main" id="{00000000-0008-0000-6000-000003000000}"/>
            </a:ext>
          </a:extLst>
        </xdr:cNvPr>
        <xdr:cNvPicPr>
          <a:picLocks noChangeAspect="1"/>
        </xdr:cNvPicPr>
      </xdr:nvPicPr>
      <xdr:blipFill>
        <a:blip xmlns:r="http://schemas.openxmlformats.org/officeDocument/2006/relationships" r:embed="rId2"/>
        <a:stretch>
          <a:fillRect/>
        </a:stretch>
      </xdr:blipFill>
      <xdr:spPr>
        <a:xfrm>
          <a:off x="10881633" y="1174296"/>
          <a:ext cx="11355730" cy="3872846"/>
        </a:xfrm>
        <a:prstGeom prst="rect">
          <a:avLst/>
        </a:prstGeom>
        <a:ln>
          <a:solidFill>
            <a:sysClr val="windowText" lastClr="000000"/>
          </a:solidFill>
        </a:ln>
      </xdr:spPr>
    </xdr:pic>
    <xdr:clientData/>
  </xdr:twoCellAnchor>
  <xdr:twoCellAnchor editAs="oneCell">
    <xdr:from>
      <xdr:col>19</xdr:col>
      <xdr:colOff>386716</xdr:colOff>
      <xdr:row>24</xdr:row>
      <xdr:rowOff>128846</xdr:rowOff>
    </xdr:from>
    <xdr:to>
      <xdr:col>27</xdr:col>
      <xdr:colOff>775944</xdr:colOff>
      <xdr:row>63</xdr:row>
      <xdr:rowOff>71897</xdr:rowOff>
    </xdr:to>
    <xdr:pic>
      <xdr:nvPicPr>
        <xdr:cNvPr id="5" name="Picture 4">
          <a:extLst>
            <a:ext uri="{FF2B5EF4-FFF2-40B4-BE49-F238E27FC236}">
              <a16:creationId xmlns:a16="http://schemas.microsoft.com/office/drawing/2014/main" id="{BA6B0A85-D196-D9DD-159D-9CC093F39D9D}"/>
            </a:ext>
          </a:extLst>
        </xdr:cNvPr>
        <xdr:cNvPicPr>
          <a:picLocks noChangeAspect="1"/>
        </xdr:cNvPicPr>
      </xdr:nvPicPr>
      <xdr:blipFill>
        <a:blip xmlns:r="http://schemas.openxmlformats.org/officeDocument/2006/relationships" r:embed="rId3"/>
        <a:stretch>
          <a:fillRect/>
        </a:stretch>
      </xdr:blipFill>
      <xdr:spPr>
        <a:xfrm>
          <a:off x="21480261" y="5462846"/>
          <a:ext cx="8979047" cy="6697142"/>
        </a:xfrm>
        <a:prstGeom prst="rect">
          <a:avLst/>
        </a:prstGeom>
        <a:ln>
          <a:solidFill>
            <a:sysClr val="windowText" lastClr="000000"/>
          </a:solidFill>
        </a:ln>
      </xdr:spPr>
    </xdr:pic>
    <xdr:clientData/>
  </xdr:twoCellAnchor>
  <xdr:twoCellAnchor editAs="oneCell">
    <xdr:from>
      <xdr:col>10</xdr:col>
      <xdr:colOff>34638</xdr:colOff>
      <xdr:row>24</xdr:row>
      <xdr:rowOff>155863</xdr:rowOff>
    </xdr:from>
    <xdr:to>
      <xdr:col>19</xdr:col>
      <xdr:colOff>117615</xdr:colOff>
      <xdr:row>52</xdr:row>
      <xdr:rowOff>140451</xdr:rowOff>
    </xdr:to>
    <xdr:pic>
      <xdr:nvPicPr>
        <xdr:cNvPr id="6" name="Picture 5">
          <a:extLst>
            <a:ext uri="{FF2B5EF4-FFF2-40B4-BE49-F238E27FC236}">
              <a16:creationId xmlns:a16="http://schemas.microsoft.com/office/drawing/2014/main" id="{0D59EC59-8726-94BD-9F0F-2C1E9FFDDEEF}"/>
            </a:ext>
          </a:extLst>
        </xdr:cNvPr>
        <xdr:cNvPicPr>
          <a:picLocks noChangeAspect="1"/>
        </xdr:cNvPicPr>
      </xdr:nvPicPr>
      <xdr:blipFill>
        <a:blip xmlns:r="http://schemas.openxmlformats.org/officeDocument/2006/relationships" r:embed="rId4"/>
        <a:stretch>
          <a:fillRect/>
        </a:stretch>
      </xdr:blipFill>
      <xdr:spPr>
        <a:xfrm>
          <a:off x="11464638" y="5489863"/>
          <a:ext cx="9746522" cy="4833679"/>
        </a:xfrm>
        <a:prstGeom prst="rect">
          <a:avLst/>
        </a:prstGeom>
        <a:ln>
          <a:solidFill>
            <a:sysClr val="windowText" lastClr="000000"/>
          </a:solidFill>
        </a:ln>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742950</xdr:colOff>
      <xdr:row>2</xdr:row>
      <xdr:rowOff>55565</xdr:rowOff>
    </xdr:to>
    <xdr:pic>
      <xdr:nvPicPr>
        <xdr:cNvPr id="2" name="Picture 1">
          <a:extLst>
            <a:ext uri="{FF2B5EF4-FFF2-40B4-BE49-F238E27FC236}">
              <a16:creationId xmlns:a16="http://schemas.microsoft.com/office/drawing/2014/main" id="{00000000-0008-0000-62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648075" cy="75089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1560195</xdr:colOff>
      <xdr:row>3</xdr:row>
      <xdr:rowOff>22860</xdr:rowOff>
    </xdr:from>
    <xdr:to>
      <xdr:col>4</xdr:col>
      <xdr:colOff>587188</xdr:colOff>
      <xdr:row>7</xdr:row>
      <xdr:rowOff>45816</xdr:rowOff>
    </xdr:to>
    <xdr:pic>
      <xdr:nvPicPr>
        <xdr:cNvPr id="2" name="Picture 1">
          <a:extLst>
            <a:ext uri="{FF2B5EF4-FFF2-40B4-BE49-F238E27FC236}">
              <a16:creationId xmlns:a16="http://schemas.microsoft.com/office/drawing/2014/main" id="{00000000-0008-0000-68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34615" y="586740"/>
          <a:ext cx="3759013" cy="754476"/>
        </a:xfrm>
        <a:prstGeom prst="rect">
          <a:avLst/>
        </a:prstGeom>
      </xdr:spPr>
    </xdr:pic>
    <xdr:clientData/>
  </xdr:twoCellAnchor>
  <xdr:twoCellAnchor editAs="oneCell">
    <xdr:from>
      <xdr:col>9</xdr:col>
      <xdr:colOff>1062990</xdr:colOff>
      <xdr:row>9</xdr:row>
      <xdr:rowOff>50548</xdr:rowOff>
    </xdr:from>
    <xdr:to>
      <xdr:col>21</xdr:col>
      <xdr:colOff>1061369</xdr:colOff>
      <xdr:row>33</xdr:row>
      <xdr:rowOff>20413</xdr:rowOff>
    </xdr:to>
    <xdr:pic>
      <xdr:nvPicPr>
        <xdr:cNvPr id="3" name="Picture 2">
          <a:extLst>
            <a:ext uri="{FF2B5EF4-FFF2-40B4-BE49-F238E27FC236}">
              <a16:creationId xmlns:a16="http://schemas.microsoft.com/office/drawing/2014/main" id="{00000000-0008-0000-6800-000003000000}"/>
            </a:ext>
          </a:extLst>
        </xdr:cNvPr>
        <xdr:cNvPicPr>
          <a:picLocks noChangeAspect="1"/>
        </xdr:cNvPicPr>
      </xdr:nvPicPr>
      <xdr:blipFill>
        <a:blip xmlns:r="http://schemas.openxmlformats.org/officeDocument/2006/relationships" r:embed="rId2"/>
        <a:stretch>
          <a:fillRect/>
        </a:stretch>
      </xdr:blipFill>
      <xdr:spPr>
        <a:xfrm>
          <a:off x="12241530" y="1848868"/>
          <a:ext cx="12891419" cy="4343745"/>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646339</xdr:colOff>
      <xdr:row>31</xdr:row>
      <xdr:rowOff>159155</xdr:rowOff>
    </xdr:from>
    <xdr:to>
      <xdr:col>10</xdr:col>
      <xdr:colOff>1219047</xdr:colOff>
      <xdr:row>60</xdr:row>
      <xdr:rowOff>98106</xdr:rowOff>
    </xdr:to>
    <xdr:pic>
      <xdr:nvPicPr>
        <xdr:cNvPr id="2" name="Picture 1">
          <a:extLst>
            <a:ext uri="{FF2B5EF4-FFF2-40B4-BE49-F238E27FC236}">
              <a16:creationId xmlns:a16="http://schemas.microsoft.com/office/drawing/2014/main" id="{00000000-0008-0000-6A00-000002000000}"/>
            </a:ext>
          </a:extLst>
        </xdr:cNvPr>
        <xdr:cNvPicPr>
          <a:picLocks noChangeAspect="1"/>
        </xdr:cNvPicPr>
      </xdr:nvPicPr>
      <xdr:blipFill>
        <a:blip xmlns:r="http://schemas.openxmlformats.org/officeDocument/2006/relationships" r:embed="rId1"/>
        <a:stretch>
          <a:fillRect/>
        </a:stretch>
      </xdr:blipFill>
      <xdr:spPr>
        <a:xfrm>
          <a:off x="646339" y="5997980"/>
          <a:ext cx="12762803" cy="5192941"/>
        </a:xfrm>
        <a:prstGeom prst="rect">
          <a:avLst/>
        </a:prstGeom>
      </xdr:spPr>
    </xdr:pic>
    <xdr:clientData/>
  </xdr:twoCellAnchor>
  <xdr:twoCellAnchor editAs="oneCell">
    <xdr:from>
      <xdr:col>0</xdr:col>
      <xdr:colOff>45720</xdr:colOff>
      <xdr:row>3</xdr:row>
      <xdr:rowOff>134439</xdr:rowOff>
    </xdr:from>
    <xdr:to>
      <xdr:col>1</xdr:col>
      <xdr:colOff>1790700</xdr:colOff>
      <xdr:row>6</xdr:row>
      <xdr:rowOff>17145</xdr:rowOff>
    </xdr:to>
    <xdr:pic>
      <xdr:nvPicPr>
        <xdr:cNvPr id="3" name="Picture 2">
          <a:extLst>
            <a:ext uri="{FF2B5EF4-FFF2-40B4-BE49-F238E27FC236}">
              <a16:creationId xmlns:a16="http://schemas.microsoft.com/office/drawing/2014/main" id="{00000000-0008-0000-6A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20" y="677364"/>
          <a:ext cx="2402205" cy="429441"/>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3</xdr:col>
      <xdr:colOff>581025</xdr:colOff>
      <xdr:row>0</xdr:row>
      <xdr:rowOff>745175</xdr:rowOff>
    </xdr:to>
    <xdr:pic>
      <xdr:nvPicPr>
        <xdr:cNvPr id="2" name="Picture 1">
          <a:extLst>
            <a:ext uri="{FF2B5EF4-FFF2-40B4-BE49-F238E27FC236}">
              <a16:creationId xmlns:a16="http://schemas.microsoft.com/office/drawing/2014/main" id="{00000000-0008-0000-67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4770" y="0"/>
          <a:ext cx="3735705" cy="748985"/>
        </a:xfrm>
        <a:prstGeom prst="rect">
          <a:avLst/>
        </a:prstGeom>
      </xdr:spPr>
    </xdr:pic>
    <xdr:clientData/>
  </xdr:twoCellAnchor>
  <xdr:twoCellAnchor editAs="oneCell">
    <xdr:from>
      <xdr:col>10</xdr:col>
      <xdr:colOff>65313</xdr:colOff>
      <xdr:row>9</xdr:row>
      <xdr:rowOff>54430</xdr:rowOff>
    </xdr:from>
    <xdr:to>
      <xdr:col>17</xdr:col>
      <xdr:colOff>344766</xdr:colOff>
      <xdr:row>22</xdr:row>
      <xdr:rowOff>33459</xdr:rowOff>
    </xdr:to>
    <xdr:pic>
      <xdr:nvPicPr>
        <xdr:cNvPr id="3" name="Picture 2">
          <a:extLst>
            <a:ext uri="{FF2B5EF4-FFF2-40B4-BE49-F238E27FC236}">
              <a16:creationId xmlns:a16="http://schemas.microsoft.com/office/drawing/2014/main" id="{CC1F5C61-ED25-294D-863D-D64C16E91EEC}"/>
            </a:ext>
          </a:extLst>
        </xdr:cNvPr>
        <xdr:cNvPicPr>
          <a:picLocks noChangeAspect="1"/>
        </xdr:cNvPicPr>
      </xdr:nvPicPr>
      <xdr:blipFill>
        <a:blip xmlns:r="http://schemas.openxmlformats.org/officeDocument/2006/relationships" r:embed="rId2"/>
        <a:stretch>
          <a:fillRect/>
        </a:stretch>
      </xdr:blipFill>
      <xdr:spPr>
        <a:xfrm>
          <a:off x="10842170" y="2416630"/>
          <a:ext cx="7823253" cy="3137807"/>
        </a:xfrm>
        <a:prstGeom prst="rect">
          <a:avLst/>
        </a:prstGeom>
        <a:ln>
          <a:solidFill>
            <a:sysClr val="windowText" lastClr="000000"/>
          </a:solid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34</xdr:col>
      <xdr:colOff>43989</xdr:colOff>
      <xdr:row>42</xdr:row>
      <xdr:rowOff>26670</xdr:rowOff>
    </xdr:from>
    <xdr:to>
      <xdr:col>45</xdr:col>
      <xdr:colOff>174760</xdr:colOff>
      <xdr:row>56</xdr:row>
      <xdr:rowOff>172836</xdr:rowOff>
    </xdr:to>
    <xdr:pic>
      <xdr:nvPicPr>
        <xdr:cNvPr id="12" name="Picture 11">
          <a:extLst>
            <a:ext uri="{FF2B5EF4-FFF2-40B4-BE49-F238E27FC236}">
              <a16:creationId xmlns:a16="http://schemas.microsoft.com/office/drawing/2014/main" id="{09595A5F-6ECF-0724-8622-37541E819D00}"/>
            </a:ext>
          </a:extLst>
        </xdr:cNvPr>
        <xdr:cNvPicPr>
          <a:picLocks noChangeAspect="1"/>
        </xdr:cNvPicPr>
      </xdr:nvPicPr>
      <xdr:blipFill>
        <a:blip xmlns:r="http://schemas.openxmlformats.org/officeDocument/2006/relationships" r:embed="rId1"/>
        <a:stretch>
          <a:fillRect/>
        </a:stretch>
      </xdr:blipFill>
      <xdr:spPr>
        <a:xfrm>
          <a:off x="19255914" y="7951470"/>
          <a:ext cx="5518111" cy="2862869"/>
        </a:xfrm>
        <a:prstGeom prst="rect">
          <a:avLst/>
        </a:prstGeom>
        <a:ln>
          <a:solidFill>
            <a:sysClr val="windowText" lastClr="000000"/>
          </a:solidFill>
        </a:ln>
      </xdr:spPr>
    </xdr:pic>
    <xdr:clientData/>
  </xdr:twoCellAnchor>
  <xdr:twoCellAnchor editAs="oneCell">
    <xdr:from>
      <xdr:col>34</xdr:col>
      <xdr:colOff>43368</xdr:colOff>
      <xdr:row>29</xdr:row>
      <xdr:rowOff>77506</xdr:rowOff>
    </xdr:from>
    <xdr:to>
      <xdr:col>42</xdr:col>
      <xdr:colOff>513343</xdr:colOff>
      <xdr:row>40</xdr:row>
      <xdr:rowOff>168592</xdr:rowOff>
    </xdr:to>
    <xdr:pic>
      <xdr:nvPicPr>
        <xdr:cNvPr id="13" name="Picture 12">
          <a:extLst>
            <a:ext uri="{FF2B5EF4-FFF2-40B4-BE49-F238E27FC236}">
              <a16:creationId xmlns:a16="http://schemas.microsoft.com/office/drawing/2014/main" id="{235ABE5B-5638-B45B-FCAA-6C5BFB11D438}"/>
            </a:ext>
          </a:extLst>
        </xdr:cNvPr>
        <xdr:cNvPicPr>
          <a:picLocks noChangeAspect="1"/>
        </xdr:cNvPicPr>
      </xdr:nvPicPr>
      <xdr:blipFill>
        <a:blip xmlns:r="http://schemas.openxmlformats.org/officeDocument/2006/relationships" r:embed="rId2"/>
        <a:stretch>
          <a:fillRect/>
        </a:stretch>
      </xdr:blipFill>
      <xdr:spPr>
        <a:xfrm>
          <a:off x="19272662" y="5624418"/>
          <a:ext cx="3409949" cy="2053796"/>
        </a:xfrm>
        <a:prstGeom prst="rect">
          <a:avLst/>
        </a:prstGeom>
        <a:ln>
          <a:solidFill>
            <a:sysClr val="windowText" lastClr="000000"/>
          </a:solidFill>
        </a:ln>
      </xdr:spPr>
    </xdr:pic>
    <xdr:clientData/>
  </xdr:twoCellAnchor>
  <xdr:twoCellAnchor editAs="oneCell">
    <xdr:from>
      <xdr:col>20</xdr:col>
      <xdr:colOff>7396</xdr:colOff>
      <xdr:row>29</xdr:row>
      <xdr:rowOff>76536</xdr:rowOff>
    </xdr:from>
    <xdr:to>
      <xdr:col>29</xdr:col>
      <xdr:colOff>397696</xdr:colOff>
      <xdr:row>40</xdr:row>
      <xdr:rowOff>601</xdr:rowOff>
    </xdr:to>
    <xdr:pic>
      <xdr:nvPicPr>
        <xdr:cNvPr id="14" name="Picture 13">
          <a:extLst>
            <a:ext uri="{FF2B5EF4-FFF2-40B4-BE49-F238E27FC236}">
              <a16:creationId xmlns:a16="http://schemas.microsoft.com/office/drawing/2014/main" id="{F1134231-E404-6096-B2B2-F0CFF4695905}"/>
            </a:ext>
          </a:extLst>
        </xdr:cNvPr>
        <xdr:cNvPicPr>
          <a:picLocks noChangeAspect="1"/>
        </xdr:cNvPicPr>
      </xdr:nvPicPr>
      <xdr:blipFill>
        <a:blip xmlns:r="http://schemas.openxmlformats.org/officeDocument/2006/relationships" r:embed="rId3"/>
        <a:stretch>
          <a:fillRect/>
        </a:stretch>
      </xdr:blipFill>
      <xdr:spPr>
        <a:xfrm>
          <a:off x="13185514" y="5623448"/>
          <a:ext cx="4925097" cy="1896300"/>
        </a:xfrm>
        <a:prstGeom prst="rect">
          <a:avLst/>
        </a:prstGeom>
        <a:ln>
          <a:solidFill>
            <a:sysClr val="windowText" lastClr="000000"/>
          </a:solidFill>
        </a:ln>
      </xdr:spPr>
    </xdr:pic>
    <xdr:clientData/>
  </xdr:twoCellAnchor>
  <xdr:twoCellAnchor editAs="oneCell">
    <xdr:from>
      <xdr:col>19</xdr:col>
      <xdr:colOff>598714</xdr:colOff>
      <xdr:row>42</xdr:row>
      <xdr:rowOff>95250</xdr:rowOff>
    </xdr:from>
    <xdr:to>
      <xdr:col>29</xdr:col>
      <xdr:colOff>398264</xdr:colOff>
      <xdr:row>69</xdr:row>
      <xdr:rowOff>1050</xdr:rowOff>
    </xdr:to>
    <xdr:pic>
      <xdr:nvPicPr>
        <xdr:cNvPr id="15" name="Picture 14">
          <a:extLst>
            <a:ext uri="{FF2B5EF4-FFF2-40B4-BE49-F238E27FC236}">
              <a16:creationId xmlns:a16="http://schemas.microsoft.com/office/drawing/2014/main" id="{78ACB0CC-8E8F-EA0E-3469-54BE87B7E0AD}"/>
            </a:ext>
          </a:extLst>
        </xdr:cNvPr>
        <xdr:cNvPicPr>
          <a:picLocks noChangeAspect="1"/>
        </xdr:cNvPicPr>
      </xdr:nvPicPr>
      <xdr:blipFill>
        <a:blip xmlns:r="http://schemas.openxmlformats.org/officeDocument/2006/relationships" r:embed="rId4"/>
        <a:stretch>
          <a:fillRect/>
        </a:stretch>
      </xdr:blipFill>
      <xdr:spPr>
        <a:xfrm>
          <a:off x="13171714" y="7892143"/>
          <a:ext cx="4946860" cy="4872308"/>
        </a:xfrm>
        <a:prstGeom prst="rect">
          <a:avLst/>
        </a:prstGeom>
        <a:ln>
          <a:solidFill>
            <a:sysClr val="windowText" lastClr="000000"/>
          </a:solidFill>
        </a:ln>
      </xdr:spPr>
    </xdr:pic>
    <xdr:clientData/>
  </xdr:twoCellAnchor>
  <xdr:twoCellAnchor editAs="oneCell">
    <xdr:from>
      <xdr:col>20</xdr:col>
      <xdr:colOff>15512</xdr:colOff>
      <xdr:row>88</xdr:row>
      <xdr:rowOff>34834</xdr:rowOff>
    </xdr:from>
    <xdr:to>
      <xdr:col>32</xdr:col>
      <xdr:colOff>211321</xdr:colOff>
      <xdr:row>113</xdr:row>
      <xdr:rowOff>96322</xdr:rowOff>
    </xdr:to>
    <xdr:pic>
      <xdr:nvPicPr>
        <xdr:cNvPr id="16" name="Picture 15">
          <a:extLst>
            <a:ext uri="{FF2B5EF4-FFF2-40B4-BE49-F238E27FC236}">
              <a16:creationId xmlns:a16="http://schemas.microsoft.com/office/drawing/2014/main" id="{35C3608C-E502-1C4A-9926-3A82A51A9C54}"/>
            </a:ext>
          </a:extLst>
        </xdr:cNvPr>
        <xdr:cNvPicPr>
          <a:picLocks noChangeAspect="1"/>
        </xdr:cNvPicPr>
      </xdr:nvPicPr>
      <xdr:blipFill>
        <a:blip xmlns:r="http://schemas.openxmlformats.org/officeDocument/2006/relationships" r:embed="rId5"/>
        <a:stretch>
          <a:fillRect/>
        </a:stretch>
      </xdr:blipFill>
      <xdr:spPr>
        <a:xfrm>
          <a:off x="13200833" y="15968798"/>
          <a:ext cx="5417143" cy="4470475"/>
        </a:xfrm>
        <a:prstGeom prst="rect">
          <a:avLst/>
        </a:prstGeom>
        <a:ln>
          <a:solidFill>
            <a:sysClr val="windowText" lastClr="000000"/>
          </a:solidFill>
        </a:ln>
      </xdr:spPr>
    </xdr:pic>
    <xdr:clientData/>
  </xdr:twoCellAnchor>
  <xdr:twoCellAnchor editAs="oneCell">
    <xdr:from>
      <xdr:col>19</xdr:col>
      <xdr:colOff>559798</xdr:colOff>
      <xdr:row>70</xdr:row>
      <xdr:rowOff>122739</xdr:rowOff>
    </xdr:from>
    <xdr:to>
      <xdr:col>32</xdr:col>
      <xdr:colOff>287927</xdr:colOff>
      <xdr:row>85</xdr:row>
      <xdr:rowOff>117108</xdr:rowOff>
    </xdr:to>
    <xdr:pic>
      <xdr:nvPicPr>
        <xdr:cNvPr id="17" name="Picture 16">
          <a:extLst>
            <a:ext uri="{FF2B5EF4-FFF2-40B4-BE49-F238E27FC236}">
              <a16:creationId xmlns:a16="http://schemas.microsoft.com/office/drawing/2014/main" id="{8D8A7DA2-75BD-D3EE-E504-D915F50E1828}"/>
            </a:ext>
          </a:extLst>
        </xdr:cNvPr>
        <xdr:cNvPicPr>
          <a:picLocks noChangeAspect="1"/>
        </xdr:cNvPicPr>
      </xdr:nvPicPr>
      <xdr:blipFill>
        <a:blip xmlns:r="http://schemas.openxmlformats.org/officeDocument/2006/relationships" r:embed="rId6"/>
        <a:stretch>
          <a:fillRect/>
        </a:stretch>
      </xdr:blipFill>
      <xdr:spPr>
        <a:xfrm>
          <a:off x="13132798" y="12872632"/>
          <a:ext cx="5573213" cy="2647763"/>
        </a:xfrm>
        <a:prstGeom prst="rect">
          <a:avLst/>
        </a:prstGeom>
        <a:ln>
          <a:solidFill>
            <a:sysClr val="windowText" lastClr="000000"/>
          </a:solidFill>
        </a:ln>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3</xdr:col>
      <xdr:colOff>234315</xdr:colOff>
      <xdr:row>0</xdr:row>
      <xdr:rowOff>745175</xdr:rowOff>
    </xdr:to>
    <xdr:pic>
      <xdr:nvPicPr>
        <xdr:cNvPr id="2" name="Picture 1">
          <a:extLst>
            <a:ext uri="{FF2B5EF4-FFF2-40B4-BE49-F238E27FC236}">
              <a16:creationId xmlns:a16="http://schemas.microsoft.com/office/drawing/2014/main" id="{E68370B9-483D-41FC-83D1-3338604C90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8085" cy="750890"/>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173803</xdr:colOff>
      <xdr:row>3</xdr:row>
      <xdr:rowOff>173451</xdr:rowOff>
    </xdr:to>
    <xdr:pic>
      <xdr:nvPicPr>
        <xdr:cNvPr id="2" name="Picture 1">
          <a:extLst>
            <a:ext uri="{FF2B5EF4-FFF2-40B4-BE49-F238E27FC236}">
              <a16:creationId xmlns:a16="http://schemas.microsoft.com/office/drawing/2014/main" id="{D90393CD-A5D7-4F10-BD63-B525CA2568E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59013" cy="754476"/>
        </a:xfrm>
        <a:prstGeom prst="rect">
          <a:avLst/>
        </a:prstGeom>
      </xdr:spPr>
    </xdr:pic>
    <xdr:clientData/>
  </xdr:twoCellAnchor>
  <xdr:twoCellAnchor editAs="oneCell">
    <xdr:from>
      <xdr:col>9</xdr:col>
      <xdr:colOff>1063438</xdr:colOff>
      <xdr:row>4</xdr:row>
      <xdr:rowOff>147366</xdr:rowOff>
    </xdr:from>
    <xdr:to>
      <xdr:col>21</xdr:col>
      <xdr:colOff>1023718</xdr:colOff>
      <xdr:row>27</xdr:row>
      <xdr:rowOff>27136</xdr:rowOff>
    </xdr:to>
    <xdr:pic>
      <xdr:nvPicPr>
        <xdr:cNvPr id="3" name="Picture 2">
          <a:extLst>
            <a:ext uri="{FF2B5EF4-FFF2-40B4-BE49-F238E27FC236}">
              <a16:creationId xmlns:a16="http://schemas.microsoft.com/office/drawing/2014/main" id="{8D53111B-A0CF-461D-9EAD-02D2AFEAEC32}"/>
            </a:ext>
          </a:extLst>
        </xdr:cNvPr>
        <xdr:cNvPicPr>
          <a:picLocks noChangeAspect="1"/>
        </xdr:cNvPicPr>
      </xdr:nvPicPr>
      <xdr:blipFill>
        <a:blip xmlns:r="http://schemas.openxmlformats.org/officeDocument/2006/relationships" r:embed="rId2"/>
        <a:stretch>
          <a:fillRect/>
        </a:stretch>
      </xdr:blipFill>
      <xdr:spPr>
        <a:xfrm>
          <a:off x="12251391" y="909366"/>
          <a:ext cx="12869456" cy="4344194"/>
        </a:xfrm>
        <a:prstGeom prst="rect">
          <a:avLst/>
        </a:prstGeom>
        <a:ln>
          <a:solidFill>
            <a:sysClr val="windowText" lastClr="000000"/>
          </a:solidFill>
        </a:ln>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735330</xdr:colOff>
      <xdr:row>2</xdr:row>
      <xdr:rowOff>59375</xdr:rowOff>
    </xdr:to>
    <xdr:pic>
      <xdr:nvPicPr>
        <xdr:cNvPr id="2" name="Picture 1">
          <a:extLst>
            <a:ext uri="{FF2B5EF4-FFF2-40B4-BE49-F238E27FC236}">
              <a16:creationId xmlns:a16="http://schemas.microsoft.com/office/drawing/2014/main" id="{28119553-5609-4384-AD0F-7EDFFB6C433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9990" cy="750890"/>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89086</xdr:colOff>
      <xdr:row>0</xdr:row>
      <xdr:rowOff>134470</xdr:rowOff>
    </xdr:from>
    <xdr:to>
      <xdr:col>2</xdr:col>
      <xdr:colOff>194309</xdr:colOff>
      <xdr:row>4</xdr:row>
      <xdr:rowOff>94785</xdr:rowOff>
    </xdr:to>
    <xdr:pic>
      <xdr:nvPicPr>
        <xdr:cNvPr id="2" name="Picture 1">
          <a:extLst>
            <a:ext uri="{FF2B5EF4-FFF2-40B4-BE49-F238E27FC236}">
              <a16:creationId xmlns:a16="http://schemas.microsoft.com/office/drawing/2014/main" id="{BCB17F77-32CF-42DF-AFDF-0D56BCE316E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9086" y="134470"/>
          <a:ext cx="3759013" cy="750890"/>
        </a:xfrm>
        <a:prstGeom prst="rect">
          <a:avLst/>
        </a:prstGeom>
      </xdr:spPr>
    </xdr:pic>
    <xdr:clientData/>
  </xdr:twoCellAnchor>
  <xdr:twoCellAnchor editAs="oneCell">
    <xdr:from>
      <xdr:col>9</xdr:col>
      <xdr:colOff>1036545</xdr:colOff>
      <xdr:row>3</xdr:row>
      <xdr:rowOff>33378</xdr:rowOff>
    </xdr:from>
    <xdr:to>
      <xdr:col>19</xdr:col>
      <xdr:colOff>391040</xdr:colOff>
      <xdr:row>21</xdr:row>
      <xdr:rowOff>129060</xdr:rowOff>
    </xdr:to>
    <xdr:pic>
      <xdr:nvPicPr>
        <xdr:cNvPr id="3" name="Picture 2">
          <a:extLst>
            <a:ext uri="{FF2B5EF4-FFF2-40B4-BE49-F238E27FC236}">
              <a16:creationId xmlns:a16="http://schemas.microsoft.com/office/drawing/2014/main" id="{83CDA2F6-DB56-42CA-86BD-C2FBDB663908}"/>
            </a:ext>
          </a:extLst>
        </xdr:cNvPr>
        <xdr:cNvPicPr>
          <a:picLocks noChangeAspect="1"/>
        </xdr:cNvPicPr>
      </xdr:nvPicPr>
      <xdr:blipFill>
        <a:blip xmlns:r="http://schemas.openxmlformats.org/officeDocument/2006/relationships" r:embed="rId2"/>
        <a:stretch>
          <a:fillRect/>
        </a:stretch>
      </xdr:blipFill>
      <xdr:spPr>
        <a:xfrm>
          <a:off x="12224498" y="598154"/>
          <a:ext cx="10112142" cy="3600882"/>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628650</xdr:colOff>
      <xdr:row>0</xdr:row>
      <xdr:rowOff>745175</xdr:rowOff>
    </xdr:to>
    <xdr:pic>
      <xdr:nvPicPr>
        <xdr:cNvPr id="2" name="Picture 1">
          <a:extLst>
            <a:ext uri="{FF2B5EF4-FFF2-40B4-BE49-F238E27FC236}">
              <a16:creationId xmlns:a16="http://schemas.microsoft.com/office/drawing/2014/main" id="{8A12ABD0-E84B-4445-8C91-55B5F960C5B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9990" cy="750890"/>
        </a:xfrm>
        <a:prstGeom prst="rect">
          <a:avLst/>
        </a:prstGeom>
      </xdr:spPr>
    </xdr:pic>
    <xdr:clientData/>
  </xdr:twoCellAnchor>
  <xdr:twoCellAnchor editAs="oneCell">
    <xdr:from>
      <xdr:col>10</xdr:col>
      <xdr:colOff>55245</xdr:colOff>
      <xdr:row>2</xdr:row>
      <xdr:rowOff>33191</xdr:rowOff>
    </xdr:from>
    <xdr:to>
      <xdr:col>19</xdr:col>
      <xdr:colOff>1036615</xdr:colOff>
      <xdr:row>17</xdr:row>
      <xdr:rowOff>132806</xdr:rowOff>
    </xdr:to>
    <xdr:pic>
      <xdr:nvPicPr>
        <xdr:cNvPr id="3" name="Picture 2">
          <a:extLst>
            <a:ext uri="{FF2B5EF4-FFF2-40B4-BE49-F238E27FC236}">
              <a16:creationId xmlns:a16="http://schemas.microsoft.com/office/drawing/2014/main" id="{36260FB1-100C-4811-9658-B3028C1E2DFE}"/>
            </a:ext>
          </a:extLst>
        </xdr:cNvPr>
        <xdr:cNvPicPr>
          <a:picLocks noChangeAspect="1"/>
        </xdr:cNvPicPr>
      </xdr:nvPicPr>
      <xdr:blipFill>
        <a:blip xmlns:r="http://schemas.openxmlformats.org/officeDocument/2006/relationships" r:embed="rId2"/>
        <a:stretch>
          <a:fillRect/>
        </a:stretch>
      </xdr:blipFill>
      <xdr:spPr>
        <a:xfrm>
          <a:off x="11828145" y="993311"/>
          <a:ext cx="10651150" cy="3543855"/>
        </a:xfrm>
        <a:prstGeom prst="rect">
          <a:avLst/>
        </a:prstGeom>
        <a:ln>
          <a:solidFill>
            <a:sysClr val="windowText" lastClr="000000"/>
          </a:solidFill>
        </a:ln>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527461</xdr:colOff>
      <xdr:row>3</xdr:row>
      <xdr:rowOff>180399</xdr:rowOff>
    </xdr:to>
    <xdr:pic>
      <xdr:nvPicPr>
        <xdr:cNvPr id="2" name="Picture 1">
          <a:extLst>
            <a:ext uri="{FF2B5EF4-FFF2-40B4-BE49-F238E27FC236}">
              <a16:creationId xmlns:a16="http://schemas.microsoft.com/office/drawing/2014/main" id="{2E1D8E9F-9990-430F-899B-8EAA70F69BD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8085" cy="750890"/>
        </a:xfrm>
        <a:prstGeom prst="rect">
          <a:avLst/>
        </a:prstGeom>
      </xdr:spPr>
    </xdr:pic>
    <xdr:clientData/>
  </xdr:twoCellAnchor>
  <xdr:twoCellAnchor editAs="oneCell">
    <xdr:from>
      <xdr:col>10</xdr:col>
      <xdr:colOff>90767</xdr:colOff>
      <xdr:row>4</xdr:row>
      <xdr:rowOff>3633</xdr:rowOff>
    </xdr:from>
    <xdr:to>
      <xdr:col>20</xdr:col>
      <xdr:colOff>969283</xdr:colOff>
      <xdr:row>23</xdr:row>
      <xdr:rowOff>21779</xdr:rowOff>
    </xdr:to>
    <xdr:pic>
      <xdr:nvPicPr>
        <xdr:cNvPr id="3" name="Picture 2">
          <a:extLst>
            <a:ext uri="{FF2B5EF4-FFF2-40B4-BE49-F238E27FC236}">
              <a16:creationId xmlns:a16="http://schemas.microsoft.com/office/drawing/2014/main" id="{25D3C812-4804-4521-97F3-4ED60E1B12D2}"/>
            </a:ext>
          </a:extLst>
        </xdr:cNvPr>
        <xdr:cNvPicPr>
          <a:picLocks noChangeAspect="1"/>
        </xdr:cNvPicPr>
      </xdr:nvPicPr>
      <xdr:blipFill>
        <a:blip xmlns:r="http://schemas.openxmlformats.org/officeDocument/2006/relationships" r:embed="rId2"/>
        <a:stretch>
          <a:fillRect/>
        </a:stretch>
      </xdr:blipFill>
      <xdr:spPr>
        <a:xfrm>
          <a:off x="10848414" y="1357304"/>
          <a:ext cx="11636163" cy="3639887"/>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625849</xdr:colOff>
      <xdr:row>0</xdr:row>
      <xdr:rowOff>745175</xdr:rowOff>
    </xdr:to>
    <xdr:pic>
      <xdr:nvPicPr>
        <xdr:cNvPr id="2" name="Picture 1">
          <a:extLst>
            <a:ext uri="{FF2B5EF4-FFF2-40B4-BE49-F238E27FC236}">
              <a16:creationId xmlns:a16="http://schemas.microsoft.com/office/drawing/2014/main" id="{27A1CB49-8DED-4B1D-81A1-8C52D6546AB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42429" cy="750890"/>
        </a:xfrm>
        <a:prstGeom prst="rect">
          <a:avLst/>
        </a:prstGeom>
      </xdr:spPr>
    </xdr:pic>
    <xdr:clientData/>
  </xdr:twoCellAnchor>
  <xdr:twoCellAnchor editAs="oneCell">
    <xdr:from>
      <xdr:col>9</xdr:col>
      <xdr:colOff>859971</xdr:colOff>
      <xdr:row>7</xdr:row>
      <xdr:rowOff>10349</xdr:rowOff>
    </xdr:from>
    <xdr:to>
      <xdr:col>19</xdr:col>
      <xdr:colOff>606622</xdr:colOff>
      <xdr:row>26</xdr:row>
      <xdr:rowOff>154729</xdr:rowOff>
    </xdr:to>
    <xdr:pic>
      <xdr:nvPicPr>
        <xdr:cNvPr id="3" name="Picture 2">
          <a:extLst>
            <a:ext uri="{FF2B5EF4-FFF2-40B4-BE49-F238E27FC236}">
              <a16:creationId xmlns:a16="http://schemas.microsoft.com/office/drawing/2014/main" id="{8129F5F0-5E3B-476A-A810-644FCD9C4266}"/>
            </a:ext>
          </a:extLst>
        </xdr:cNvPr>
        <xdr:cNvPicPr>
          <a:picLocks noChangeAspect="1"/>
        </xdr:cNvPicPr>
      </xdr:nvPicPr>
      <xdr:blipFill>
        <a:blip xmlns:r="http://schemas.openxmlformats.org/officeDocument/2006/relationships" r:embed="rId2"/>
        <a:stretch>
          <a:fillRect/>
        </a:stretch>
      </xdr:blipFill>
      <xdr:spPr>
        <a:xfrm>
          <a:off x="11585121" y="1905824"/>
          <a:ext cx="10509901" cy="3706730"/>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3</xdr:col>
      <xdr:colOff>554355</xdr:colOff>
      <xdr:row>0</xdr:row>
      <xdr:rowOff>745175</xdr:rowOff>
    </xdr:to>
    <xdr:pic>
      <xdr:nvPicPr>
        <xdr:cNvPr id="2" name="Picture 1">
          <a:extLst>
            <a:ext uri="{FF2B5EF4-FFF2-40B4-BE49-F238E27FC236}">
              <a16:creationId xmlns:a16="http://schemas.microsoft.com/office/drawing/2014/main" id="{431169A7-2CA5-44E3-BDDD-EA364DBF942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8085" cy="750890"/>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57150</xdr:colOff>
      <xdr:row>0</xdr:row>
      <xdr:rowOff>0</xdr:rowOff>
    </xdr:from>
    <xdr:to>
      <xdr:col>0</xdr:col>
      <xdr:colOff>929640</xdr:colOff>
      <xdr:row>1</xdr:row>
      <xdr:rowOff>17145</xdr:rowOff>
    </xdr:to>
    <xdr:pic>
      <xdr:nvPicPr>
        <xdr:cNvPr id="2" name="Picture 1">
          <a:extLst>
            <a:ext uri="{FF2B5EF4-FFF2-40B4-BE49-F238E27FC236}">
              <a16:creationId xmlns:a16="http://schemas.microsoft.com/office/drawing/2014/main" id="{9F7E9D93-C51E-4A72-A2FC-7D27CDDB457C}"/>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7150" y="0"/>
          <a:ext cx="8667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19</xdr:col>
      <xdr:colOff>653144</xdr:colOff>
      <xdr:row>39</xdr:row>
      <xdr:rowOff>29808</xdr:rowOff>
    </xdr:from>
    <xdr:to>
      <xdr:col>25</xdr:col>
      <xdr:colOff>557094</xdr:colOff>
      <xdr:row>53</xdr:row>
      <xdr:rowOff>453</xdr:rowOff>
    </xdr:to>
    <xdr:pic>
      <xdr:nvPicPr>
        <xdr:cNvPr id="3" name="Picture 2">
          <a:extLst>
            <a:ext uri="{FF2B5EF4-FFF2-40B4-BE49-F238E27FC236}">
              <a16:creationId xmlns:a16="http://schemas.microsoft.com/office/drawing/2014/main" id="{8B607E40-216C-4C07-84FD-336E7E1142B3}"/>
            </a:ext>
          </a:extLst>
        </xdr:cNvPr>
        <xdr:cNvPicPr>
          <a:picLocks noChangeAspect="1"/>
        </xdr:cNvPicPr>
      </xdr:nvPicPr>
      <xdr:blipFill>
        <a:blip xmlns:r="http://schemas.openxmlformats.org/officeDocument/2006/relationships" r:embed="rId2"/>
        <a:stretch>
          <a:fillRect/>
        </a:stretch>
      </xdr:blipFill>
      <xdr:spPr>
        <a:xfrm>
          <a:off x="13688787" y="7785879"/>
          <a:ext cx="6506119" cy="2432627"/>
        </a:xfrm>
        <a:prstGeom prst="rect">
          <a:avLst/>
        </a:prstGeom>
        <a:ln>
          <a:solidFill>
            <a:sysClr val="windowText" lastClr="000000"/>
          </a:solidFill>
        </a:ln>
      </xdr:spPr>
    </xdr:pic>
    <xdr:clientData/>
  </xdr:twoCellAnchor>
</xdr:wsDr>
</file>

<file path=xl/drawings/drawing39.xml><?xml version="1.0" encoding="utf-8"?>
<xdr:wsDr xmlns:xdr="http://schemas.openxmlformats.org/drawingml/2006/spreadsheetDrawing" xmlns:a="http://schemas.openxmlformats.org/drawingml/2006/main">
  <xdr:oneCellAnchor>
    <xdr:from>
      <xdr:col>0</xdr:col>
      <xdr:colOff>66675</xdr:colOff>
      <xdr:row>0</xdr:row>
      <xdr:rowOff>0</xdr:rowOff>
    </xdr:from>
    <xdr:ext cx="3735705" cy="748985"/>
    <xdr:pic>
      <xdr:nvPicPr>
        <xdr:cNvPr id="2" name="Picture 1">
          <a:extLst>
            <a:ext uri="{FF2B5EF4-FFF2-40B4-BE49-F238E27FC236}">
              <a16:creationId xmlns:a16="http://schemas.microsoft.com/office/drawing/2014/main" id="{00000000-0008-0000-6E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4770" y="0"/>
          <a:ext cx="3735705" cy="748985"/>
        </a:xfrm>
        <a:prstGeom prst="rect">
          <a:avLst/>
        </a:prstGeom>
      </xdr:spPr>
    </xdr:pic>
    <xdr:clientData/>
  </xdr:oneCellAnchor>
  <xdr:twoCellAnchor editAs="oneCell">
    <xdr:from>
      <xdr:col>10</xdr:col>
      <xdr:colOff>796687</xdr:colOff>
      <xdr:row>6</xdr:row>
      <xdr:rowOff>121598</xdr:rowOff>
    </xdr:from>
    <xdr:to>
      <xdr:col>18</xdr:col>
      <xdr:colOff>403588</xdr:colOff>
      <xdr:row>24</xdr:row>
      <xdr:rowOff>76960</xdr:rowOff>
    </xdr:to>
    <xdr:pic>
      <xdr:nvPicPr>
        <xdr:cNvPr id="3" name="Picture 2">
          <a:extLst>
            <a:ext uri="{FF2B5EF4-FFF2-40B4-BE49-F238E27FC236}">
              <a16:creationId xmlns:a16="http://schemas.microsoft.com/office/drawing/2014/main" id="{000D7E1A-A6CE-96F1-E068-389B98F21E24}"/>
            </a:ext>
          </a:extLst>
        </xdr:cNvPr>
        <xdr:cNvPicPr>
          <a:picLocks noChangeAspect="1"/>
        </xdr:cNvPicPr>
      </xdr:nvPicPr>
      <xdr:blipFill>
        <a:blip xmlns:r="http://schemas.openxmlformats.org/officeDocument/2006/relationships" r:embed="rId2"/>
        <a:stretch>
          <a:fillRect/>
        </a:stretch>
      </xdr:blipFill>
      <xdr:spPr>
        <a:xfrm>
          <a:off x="11559937" y="1855148"/>
          <a:ext cx="8223216" cy="348913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57150</xdr:colOff>
      <xdr:row>0</xdr:row>
      <xdr:rowOff>19050</xdr:rowOff>
    </xdr:from>
    <xdr:to>
      <xdr:col>0</xdr:col>
      <xdr:colOff>990600</xdr:colOff>
      <xdr:row>0</xdr:row>
      <xdr:rowOff>434340</xdr:rowOff>
    </xdr:to>
    <xdr:pic>
      <xdr:nvPicPr>
        <xdr:cNvPr id="3" name="Picture 1">
          <a:extLst>
            <a:ext uri="{FF2B5EF4-FFF2-40B4-BE49-F238E27FC236}">
              <a16:creationId xmlns:a16="http://schemas.microsoft.com/office/drawing/2014/main" id="{00000000-0008-0000-2A00-000003000000}"/>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7150" y="19050"/>
          <a:ext cx="933450" cy="409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3</xdr:col>
      <xdr:colOff>590550</xdr:colOff>
      <xdr:row>0</xdr:row>
      <xdr:rowOff>741365</xdr:rowOff>
    </xdr:to>
    <xdr:pic>
      <xdr:nvPicPr>
        <xdr:cNvPr id="2" name="Picture 1">
          <a:extLst>
            <a:ext uri="{FF2B5EF4-FFF2-40B4-BE49-F238E27FC236}">
              <a16:creationId xmlns:a16="http://schemas.microsoft.com/office/drawing/2014/main" id="{00000000-0008-0000-6F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4770" y="0"/>
          <a:ext cx="3735705" cy="748985"/>
        </a:xfrm>
        <a:prstGeom prst="rect">
          <a:avLst/>
        </a:prstGeom>
      </xdr:spPr>
    </xdr:pic>
    <xdr:clientData/>
  </xdr:twoCellAnchor>
  <xdr:twoCellAnchor editAs="oneCell">
    <xdr:from>
      <xdr:col>11</xdr:col>
      <xdr:colOff>329319</xdr:colOff>
      <xdr:row>7</xdr:row>
      <xdr:rowOff>34769</xdr:rowOff>
    </xdr:from>
    <xdr:to>
      <xdr:col>20</xdr:col>
      <xdr:colOff>434440</xdr:colOff>
      <xdr:row>24</xdr:row>
      <xdr:rowOff>58995</xdr:rowOff>
    </xdr:to>
    <xdr:pic>
      <xdr:nvPicPr>
        <xdr:cNvPr id="4" name="Picture 3">
          <a:extLst>
            <a:ext uri="{FF2B5EF4-FFF2-40B4-BE49-F238E27FC236}">
              <a16:creationId xmlns:a16="http://schemas.microsoft.com/office/drawing/2014/main" id="{48B526D0-A98D-B3A6-37DA-41EC7775EFB2}"/>
            </a:ext>
          </a:extLst>
        </xdr:cNvPr>
        <xdr:cNvPicPr>
          <a:picLocks noChangeAspect="1"/>
        </xdr:cNvPicPr>
      </xdr:nvPicPr>
      <xdr:blipFill>
        <a:blip xmlns:r="http://schemas.openxmlformats.org/officeDocument/2006/relationships" r:embed="rId2"/>
        <a:stretch>
          <a:fillRect/>
        </a:stretch>
      </xdr:blipFill>
      <xdr:spPr>
        <a:xfrm>
          <a:off x="12162731" y="1928563"/>
          <a:ext cx="9790813" cy="4179479"/>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10</xdr:col>
      <xdr:colOff>64226</xdr:colOff>
      <xdr:row>5</xdr:row>
      <xdr:rowOff>44632</xdr:rowOff>
    </xdr:from>
    <xdr:to>
      <xdr:col>21</xdr:col>
      <xdr:colOff>208690</xdr:colOff>
      <xdr:row>10</xdr:row>
      <xdr:rowOff>59214</xdr:rowOff>
    </xdr:to>
    <xdr:pic>
      <xdr:nvPicPr>
        <xdr:cNvPr id="4" name="Picture 3">
          <a:extLst>
            <a:ext uri="{FF2B5EF4-FFF2-40B4-BE49-F238E27FC236}">
              <a16:creationId xmlns:a16="http://schemas.microsoft.com/office/drawing/2014/main" id="{844C11F1-7DFC-E6AF-EFCB-AC25FBBD4B4E}"/>
            </a:ext>
          </a:extLst>
        </xdr:cNvPr>
        <xdr:cNvPicPr>
          <a:picLocks noChangeAspect="1"/>
        </xdr:cNvPicPr>
      </xdr:nvPicPr>
      <xdr:blipFill>
        <a:blip xmlns:r="http://schemas.openxmlformats.org/officeDocument/2006/relationships" r:embed="rId1"/>
        <a:stretch>
          <a:fillRect/>
        </a:stretch>
      </xdr:blipFill>
      <xdr:spPr>
        <a:xfrm>
          <a:off x="8487047" y="929096"/>
          <a:ext cx="6876190" cy="895237"/>
        </a:xfrm>
        <a:prstGeom prst="rect">
          <a:avLst/>
        </a:prstGeom>
        <a:ln>
          <a:solidFill>
            <a:sysClr val="windowText" lastClr="000000"/>
          </a:solidFill>
        </a:ln>
      </xdr:spPr>
    </xdr:pic>
    <xdr:clientData/>
  </xdr:twoCellAnchor>
  <xdr:twoCellAnchor editAs="oneCell">
    <xdr:from>
      <xdr:col>10</xdr:col>
      <xdr:colOff>1</xdr:colOff>
      <xdr:row>11</xdr:row>
      <xdr:rowOff>0</xdr:rowOff>
    </xdr:from>
    <xdr:to>
      <xdr:col>21</xdr:col>
      <xdr:colOff>208398</xdr:colOff>
      <xdr:row>38</xdr:row>
      <xdr:rowOff>172810</xdr:rowOff>
    </xdr:to>
    <xdr:pic>
      <xdr:nvPicPr>
        <xdr:cNvPr id="5" name="Picture 4">
          <a:extLst>
            <a:ext uri="{FF2B5EF4-FFF2-40B4-BE49-F238E27FC236}">
              <a16:creationId xmlns:a16="http://schemas.microsoft.com/office/drawing/2014/main" id="{DFE63199-C54E-9759-A399-729EFD56BDCD}"/>
            </a:ext>
          </a:extLst>
        </xdr:cNvPr>
        <xdr:cNvPicPr>
          <a:picLocks noChangeAspect="1"/>
        </xdr:cNvPicPr>
      </xdr:nvPicPr>
      <xdr:blipFill>
        <a:blip xmlns:r="http://schemas.openxmlformats.org/officeDocument/2006/relationships" r:embed="rId2"/>
        <a:stretch>
          <a:fillRect/>
        </a:stretch>
      </xdr:blipFill>
      <xdr:spPr>
        <a:xfrm>
          <a:off x="8422822" y="1945821"/>
          <a:ext cx="6957268" cy="4939393"/>
        </a:xfrm>
        <a:prstGeom prst="rect">
          <a:avLst/>
        </a:prstGeom>
        <a:ln>
          <a:solidFill>
            <a:sysClr val="windowText" lastClr="000000"/>
          </a:solidFill>
        </a:ln>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10</xdr:col>
      <xdr:colOff>18601</xdr:colOff>
      <xdr:row>5</xdr:row>
      <xdr:rowOff>19050</xdr:rowOff>
    </xdr:from>
    <xdr:to>
      <xdr:col>22</xdr:col>
      <xdr:colOff>587193</xdr:colOff>
      <xdr:row>11</xdr:row>
      <xdr:rowOff>91552</xdr:rowOff>
    </xdr:to>
    <xdr:pic>
      <xdr:nvPicPr>
        <xdr:cNvPr id="2" name="Picture 1">
          <a:extLst>
            <a:ext uri="{FF2B5EF4-FFF2-40B4-BE49-F238E27FC236}">
              <a16:creationId xmlns:a16="http://schemas.microsoft.com/office/drawing/2014/main" id="{00000000-0008-0000-2600-000002000000}"/>
            </a:ext>
          </a:extLst>
        </xdr:cNvPr>
        <xdr:cNvPicPr>
          <a:picLocks noChangeAspect="1"/>
        </xdr:cNvPicPr>
      </xdr:nvPicPr>
      <xdr:blipFill>
        <a:blip xmlns:r="http://schemas.openxmlformats.org/officeDocument/2006/relationships" r:embed="rId1"/>
        <a:stretch>
          <a:fillRect/>
        </a:stretch>
      </xdr:blipFill>
      <xdr:spPr>
        <a:xfrm>
          <a:off x="8400601" y="915521"/>
          <a:ext cx="7833814" cy="1152076"/>
        </a:xfrm>
        <a:prstGeom prst="rect">
          <a:avLst/>
        </a:prstGeom>
        <a:ln>
          <a:solidFill>
            <a:sysClr val="windowText" lastClr="000000"/>
          </a:solidFill>
        </a:ln>
      </xdr:spPr>
    </xdr:pic>
    <xdr:clientData/>
  </xdr:twoCellAnchor>
  <xdr:twoCellAnchor editAs="oneCell">
    <xdr:from>
      <xdr:col>10</xdr:col>
      <xdr:colOff>21128</xdr:colOff>
      <xdr:row>12</xdr:row>
      <xdr:rowOff>34639</xdr:rowOff>
    </xdr:from>
    <xdr:to>
      <xdr:col>22</xdr:col>
      <xdr:colOff>591731</xdr:colOff>
      <xdr:row>45</xdr:row>
      <xdr:rowOff>21228</xdr:rowOff>
    </xdr:to>
    <xdr:pic>
      <xdr:nvPicPr>
        <xdr:cNvPr id="3" name="Picture 2">
          <a:extLst>
            <a:ext uri="{FF2B5EF4-FFF2-40B4-BE49-F238E27FC236}">
              <a16:creationId xmlns:a16="http://schemas.microsoft.com/office/drawing/2014/main" id="{00000000-0008-0000-2600-000003000000}"/>
            </a:ext>
          </a:extLst>
        </xdr:cNvPr>
        <xdr:cNvPicPr>
          <a:picLocks noChangeAspect="1"/>
        </xdr:cNvPicPr>
      </xdr:nvPicPr>
      <xdr:blipFill>
        <a:blip xmlns:r="http://schemas.openxmlformats.org/officeDocument/2006/relationships" r:embed="rId2"/>
        <a:stretch>
          <a:fillRect/>
        </a:stretch>
      </xdr:blipFill>
      <xdr:spPr>
        <a:xfrm>
          <a:off x="8443949" y="2157353"/>
          <a:ext cx="7918461" cy="5816434"/>
        </a:xfrm>
        <a:prstGeom prst="rect">
          <a:avLst/>
        </a:prstGeom>
        <a:ln>
          <a:solidFill>
            <a:sysClr val="windowText" lastClr="000000"/>
          </a:solidFill>
        </a:ln>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225632</xdr:colOff>
      <xdr:row>11</xdr:row>
      <xdr:rowOff>119742</xdr:rowOff>
    </xdr:from>
    <xdr:to>
      <xdr:col>11</xdr:col>
      <xdr:colOff>457200</xdr:colOff>
      <xdr:row>26</xdr:row>
      <xdr:rowOff>122532</xdr:rowOff>
    </xdr:to>
    <xdr:pic>
      <xdr:nvPicPr>
        <xdr:cNvPr id="2" name="Picture 1">
          <a:extLst>
            <a:ext uri="{FF2B5EF4-FFF2-40B4-BE49-F238E27FC236}">
              <a16:creationId xmlns:a16="http://schemas.microsoft.com/office/drawing/2014/main" id="{CE9F7FB6-8EF5-6A40-18EE-8C5ACBE72336}"/>
            </a:ext>
          </a:extLst>
        </xdr:cNvPr>
        <xdr:cNvPicPr>
          <a:picLocks noChangeAspect="1"/>
        </xdr:cNvPicPr>
      </xdr:nvPicPr>
      <xdr:blipFill>
        <a:blip xmlns:r="http://schemas.openxmlformats.org/officeDocument/2006/relationships" r:embed="rId1"/>
        <a:stretch>
          <a:fillRect/>
        </a:stretch>
      </xdr:blipFill>
      <xdr:spPr>
        <a:xfrm>
          <a:off x="225632" y="2091977"/>
          <a:ext cx="6937168" cy="2690297"/>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12</xdr:col>
      <xdr:colOff>0</xdr:colOff>
      <xdr:row>8</xdr:row>
      <xdr:rowOff>0</xdr:rowOff>
    </xdr:from>
    <xdr:to>
      <xdr:col>41</xdr:col>
      <xdr:colOff>586828</xdr:colOff>
      <xdr:row>48</xdr:row>
      <xdr:rowOff>63</xdr:rowOff>
    </xdr:to>
    <xdr:pic>
      <xdr:nvPicPr>
        <xdr:cNvPr id="2" name="Picture 1">
          <a:extLst>
            <a:ext uri="{FF2B5EF4-FFF2-40B4-BE49-F238E27FC236}">
              <a16:creationId xmlns:a16="http://schemas.microsoft.com/office/drawing/2014/main" id="{2501C1A3-F51D-4DA4-B37B-A97CB1F61C10}"/>
            </a:ext>
          </a:extLst>
        </xdr:cNvPr>
        <xdr:cNvPicPr>
          <a:picLocks noChangeAspect="1"/>
        </xdr:cNvPicPr>
      </xdr:nvPicPr>
      <xdr:blipFill>
        <a:blip xmlns:r="http://schemas.openxmlformats.org/officeDocument/2006/relationships" r:embed="rId1"/>
        <a:stretch>
          <a:fillRect/>
        </a:stretch>
      </xdr:blipFill>
      <xdr:spPr>
        <a:xfrm>
          <a:off x="11144250" y="1466850"/>
          <a:ext cx="18269038" cy="7239063"/>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15</xdr:col>
      <xdr:colOff>540477</xdr:colOff>
      <xdr:row>1</xdr:row>
      <xdr:rowOff>137976</xdr:rowOff>
    </xdr:from>
    <xdr:to>
      <xdr:col>39</xdr:col>
      <xdr:colOff>15241</xdr:colOff>
      <xdr:row>37</xdr:row>
      <xdr:rowOff>60845</xdr:rowOff>
    </xdr:to>
    <xdr:pic>
      <xdr:nvPicPr>
        <xdr:cNvPr id="2" name="Picture 1">
          <a:extLst>
            <a:ext uri="{FF2B5EF4-FFF2-40B4-BE49-F238E27FC236}">
              <a16:creationId xmlns:a16="http://schemas.microsoft.com/office/drawing/2014/main" id="{19362566-CF22-456B-AE1E-D98F05AC598C}"/>
            </a:ext>
          </a:extLst>
        </xdr:cNvPr>
        <xdr:cNvPicPr>
          <a:picLocks noChangeAspect="1"/>
        </xdr:cNvPicPr>
      </xdr:nvPicPr>
      <xdr:blipFill>
        <a:blip xmlns:r="http://schemas.openxmlformats.org/officeDocument/2006/relationships" r:embed="rId1"/>
        <a:stretch>
          <a:fillRect/>
        </a:stretch>
      </xdr:blipFill>
      <xdr:spPr>
        <a:xfrm>
          <a:off x="9743532" y="315141"/>
          <a:ext cx="14107069" cy="6468449"/>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56</xdr:col>
      <xdr:colOff>0</xdr:colOff>
      <xdr:row>86</xdr:row>
      <xdr:rowOff>20002</xdr:rowOff>
    </xdr:from>
    <xdr:to>
      <xdr:col>61</xdr:col>
      <xdr:colOff>553533</xdr:colOff>
      <xdr:row>107</xdr:row>
      <xdr:rowOff>60734</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42024300" y="15637192"/>
          <a:ext cx="3601533" cy="3845017"/>
        </a:xfrm>
        <a:prstGeom prst="rect">
          <a:avLst/>
        </a:prstGeom>
      </xdr:spPr>
    </xdr:pic>
    <xdr:clientData/>
  </xdr:twoCellAnchor>
  <xdr:twoCellAnchor editAs="oneCell">
    <xdr:from>
      <xdr:col>1</xdr:col>
      <xdr:colOff>458184</xdr:colOff>
      <xdr:row>24</xdr:row>
      <xdr:rowOff>149504</xdr:rowOff>
    </xdr:from>
    <xdr:to>
      <xdr:col>5</xdr:col>
      <xdr:colOff>681343</xdr:colOff>
      <xdr:row>45</xdr:row>
      <xdr:rowOff>128254</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1052544" y="4927244"/>
          <a:ext cx="4208419" cy="3979250"/>
        </a:xfrm>
        <a:prstGeom prst="rect">
          <a:avLst/>
        </a:prstGeom>
      </xdr:spPr>
    </xdr:pic>
    <xdr:clientData/>
  </xdr:twoCellAnchor>
  <xdr:twoCellAnchor editAs="oneCell">
    <xdr:from>
      <xdr:col>5</xdr:col>
      <xdr:colOff>1092991</xdr:colOff>
      <xdr:row>25</xdr:row>
      <xdr:rowOff>48521</xdr:rowOff>
    </xdr:from>
    <xdr:to>
      <xdr:col>23</xdr:col>
      <xdr:colOff>1239387</xdr:colOff>
      <xdr:row>40</xdr:row>
      <xdr:rowOff>77485</xdr:rowOff>
    </xdr:to>
    <xdr:pic>
      <xdr:nvPicPr>
        <xdr:cNvPr id="4" name="Picture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3"/>
        <a:stretch>
          <a:fillRect/>
        </a:stretch>
      </xdr:blipFill>
      <xdr:spPr>
        <a:xfrm>
          <a:off x="5594506" y="4631951"/>
          <a:ext cx="13761431" cy="2741684"/>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56</xdr:col>
      <xdr:colOff>0</xdr:colOff>
      <xdr:row>86</xdr:row>
      <xdr:rowOff>20002</xdr:rowOff>
    </xdr:from>
    <xdr:to>
      <xdr:col>61</xdr:col>
      <xdr:colOff>549723</xdr:colOff>
      <xdr:row>107</xdr:row>
      <xdr:rowOff>56924</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41805225" y="15646717"/>
          <a:ext cx="3597723" cy="3841207"/>
        </a:xfrm>
        <a:prstGeom prst="rect">
          <a:avLst/>
        </a:prstGeom>
      </xdr:spPr>
    </xdr:pic>
    <xdr:clientData/>
  </xdr:twoCellAnchor>
  <xdr:twoCellAnchor editAs="oneCell">
    <xdr:from>
      <xdr:col>0</xdr:col>
      <xdr:colOff>568512</xdr:colOff>
      <xdr:row>44</xdr:row>
      <xdr:rowOff>78778</xdr:rowOff>
    </xdr:from>
    <xdr:to>
      <xdr:col>5</xdr:col>
      <xdr:colOff>416667</xdr:colOff>
      <xdr:row>65</xdr:row>
      <xdr:rowOff>73041</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568512" y="8108353"/>
          <a:ext cx="4353480" cy="3794738"/>
        </a:xfrm>
        <a:prstGeom prst="rect">
          <a:avLst/>
        </a:prstGeom>
      </xdr:spPr>
    </xdr:pic>
    <xdr:clientData/>
  </xdr:twoCellAnchor>
  <xdr:twoCellAnchor editAs="oneCell">
    <xdr:from>
      <xdr:col>4</xdr:col>
      <xdr:colOff>368501</xdr:colOff>
      <xdr:row>22</xdr:row>
      <xdr:rowOff>154463</xdr:rowOff>
    </xdr:from>
    <xdr:to>
      <xdr:col>12</xdr:col>
      <xdr:colOff>70934</xdr:colOff>
      <xdr:row>38</xdr:row>
      <xdr:rowOff>156907</xdr:rowOff>
    </xdr:to>
    <xdr:pic>
      <xdr:nvPicPr>
        <xdr:cNvPr id="4" name="Picture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3"/>
        <a:stretch>
          <a:fillRect/>
        </a:stretch>
      </xdr:blipFill>
      <xdr:spPr>
        <a:xfrm>
          <a:off x="4052995" y="4511310"/>
          <a:ext cx="5278480" cy="3014585"/>
        </a:xfrm>
        <a:prstGeom prst="rect">
          <a:avLst/>
        </a:prstGeom>
      </xdr:spPr>
    </xdr:pic>
    <xdr:clientData/>
  </xdr:twoCellAnchor>
  <xdr:twoCellAnchor editAs="oneCell">
    <xdr:from>
      <xdr:col>1</xdr:col>
      <xdr:colOff>366</xdr:colOff>
      <xdr:row>24</xdr:row>
      <xdr:rowOff>138201</xdr:rowOff>
    </xdr:from>
    <xdr:to>
      <xdr:col>3</xdr:col>
      <xdr:colOff>631116</xdr:colOff>
      <xdr:row>36</xdr:row>
      <xdr:rowOff>58316</xdr:rowOff>
    </xdr:to>
    <xdr:pic>
      <xdr:nvPicPr>
        <xdr:cNvPr id="5" name="Picture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4"/>
        <a:stretch>
          <a:fillRect/>
        </a:stretch>
      </xdr:blipFill>
      <xdr:spPr>
        <a:xfrm>
          <a:off x="609966" y="4544466"/>
          <a:ext cx="3059625" cy="2095625"/>
        </a:xfrm>
        <a:prstGeom prst="rect">
          <a:avLst/>
        </a:prstGeom>
      </xdr:spPr>
    </xdr:pic>
    <xdr:clientData/>
  </xdr:twoCellAnchor>
  <xdr:twoCellAnchor editAs="oneCell">
    <xdr:from>
      <xdr:col>13</xdr:col>
      <xdr:colOff>17418</xdr:colOff>
      <xdr:row>23</xdr:row>
      <xdr:rowOff>69940</xdr:rowOff>
    </xdr:from>
    <xdr:to>
      <xdr:col>31</xdr:col>
      <xdr:colOff>18823</xdr:colOff>
      <xdr:row>40</xdr:row>
      <xdr:rowOff>16724</xdr:rowOff>
    </xdr:to>
    <xdr:pic>
      <xdr:nvPicPr>
        <xdr:cNvPr id="6" name="Picture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5"/>
        <a:stretch>
          <a:fillRect/>
        </a:stretch>
      </xdr:blipFill>
      <xdr:spPr>
        <a:xfrm>
          <a:off x="9812928" y="4297135"/>
          <a:ext cx="14704195" cy="3025264"/>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56</xdr:col>
      <xdr:colOff>0</xdr:colOff>
      <xdr:row>83</xdr:row>
      <xdr:rowOff>20002</xdr:rowOff>
    </xdr:from>
    <xdr:to>
      <xdr:col>61</xdr:col>
      <xdr:colOff>553533</xdr:colOff>
      <xdr:row>104</xdr:row>
      <xdr:rowOff>60734</xdr:rowOff>
    </xdr:to>
    <xdr:pic>
      <xdr:nvPicPr>
        <xdr:cNvPr id="2" name="Picture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41820353" y="14979855"/>
          <a:ext cx="3579121" cy="3802099"/>
        </a:xfrm>
        <a:prstGeom prst="rect">
          <a:avLst/>
        </a:prstGeom>
      </xdr:spPr>
    </xdr:pic>
    <xdr:clientData/>
  </xdr:twoCellAnchor>
  <xdr:twoCellAnchor editAs="oneCell">
    <xdr:from>
      <xdr:col>0</xdr:col>
      <xdr:colOff>526008</xdr:colOff>
      <xdr:row>21</xdr:row>
      <xdr:rowOff>16388</xdr:rowOff>
    </xdr:from>
    <xdr:to>
      <xdr:col>5</xdr:col>
      <xdr:colOff>828245</xdr:colOff>
      <xdr:row>49</xdr:row>
      <xdr:rowOff>16845</xdr:rowOff>
    </xdr:to>
    <xdr:pic>
      <xdr:nvPicPr>
        <xdr:cNvPr id="7" name="Picture 6">
          <a:extLst>
            <a:ext uri="{FF2B5EF4-FFF2-40B4-BE49-F238E27FC236}">
              <a16:creationId xmlns:a16="http://schemas.microsoft.com/office/drawing/2014/main" id="{00000000-0008-0000-1100-000007000000}"/>
            </a:ext>
          </a:extLst>
        </xdr:cNvPr>
        <xdr:cNvPicPr>
          <a:picLocks noChangeAspect="1"/>
        </xdr:cNvPicPr>
      </xdr:nvPicPr>
      <xdr:blipFill>
        <a:blip xmlns:r="http://schemas.openxmlformats.org/officeDocument/2006/relationships" r:embed="rId2"/>
        <a:stretch>
          <a:fillRect/>
        </a:stretch>
      </xdr:blipFill>
      <xdr:spPr>
        <a:xfrm>
          <a:off x="526008" y="3892649"/>
          <a:ext cx="5106150" cy="5102545"/>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56</xdr:col>
      <xdr:colOff>0</xdr:colOff>
      <xdr:row>83</xdr:row>
      <xdr:rowOff>20002</xdr:rowOff>
    </xdr:from>
    <xdr:to>
      <xdr:col>61</xdr:col>
      <xdr:colOff>553533</xdr:colOff>
      <xdr:row>104</xdr:row>
      <xdr:rowOff>60734</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42100500" y="15094267"/>
          <a:ext cx="3597723" cy="3841207"/>
        </a:xfrm>
        <a:prstGeom prst="rect">
          <a:avLst/>
        </a:prstGeom>
      </xdr:spPr>
    </xdr:pic>
    <xdr:clientData/>
  </xdr:twoCellAnchor>
  <xdr:twoCellAnchor editAs="oneCell">
    <xdr:from>
      <xdr:col>0</xdr:col>
      <xdr:colOff>515344</xdr:colOff>
      <xdr:row>20</xdr:row>
      <xdr:rowOff>170126</xdr:rowOff>
    </xdr:from>
    <xdr:to>
      <xdr:col>9</xdr:col>
      <xdr:colOff>116986</xdr:colOff>
      <xdr:row>43</xdr:row>
      <xdr:rowOff>12268</xdr:rowOff>
    </xdr:to>
    <xdr:pic>
      <xdr:nvPicPr>
        <xdr:cNvPr id="4" name="Picture 3">
          <a:extLst>
            <a:ext uri="{FF2B5EF4-FFF2-40B4-BE49-F238E27FC236}">
              <a16:creationId xmlns:a16="http://schemas.microsoft.com/office/drawing/2014/main" id="{00000000-0008-0000-1200-000004000000}"/>
            </a:ext>
          </a:extLst>
        </xdr:cNvPr>
        <xdr:cNvPicPr>
          <a:picLocks noChangeAspect="1"/>
        </xdr:cNvPicPr>
      </xdr:nvPicPr>
      <xdr:blipFill>
        <a:blip xmlns:r="http://schemas.openxmlformats.org/officeDocument/2006/relationships" r:embed="rId2"/>
        <a:stretch>
          <a:fillRect/>
        </a:stretch>
      </xdr:blipFill>
      <xdr:spPr>
        <a:xfrm>
          <a:off x="515344" y="4193486"/>
          <a:ext cx="7305462" cy="422364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42258</xdr:colOff>
      <xdr:row>2</xdr:row>
      <xdr:rowOff>86591</xdr:rowOff>
    </xdr:from>
    <xdr:to>
      <xdr:col>24</xdr:col>
      <xdr:colOff>694</xdr:colOff>
      <xdr:row>30</xdr:row>
      <xdr:rowOff>59683</xdr:rowOff>
    </xdr:to>
    <xdr:pic>
      <xdr:nvPicPr>
        <xdr:cNvPr id="2" name="Picture 1">
          <a:extLst>
            <a:ext uri="{FF2B5EF4-FFF2-40B4-BE49-F238E27FC236}">
              <a16:creationId xmlns:a16="http://schemas.microsoft.com/office/drawing/2014/main" id="{C7FBB4B9-0DCC-B0BE-8D77-C5ADB293F1D6}"/>
            </a:ext>
          </a:extLst>
        </xdr:cNvPr>
        <xdr:cNvPicPr>
          <a:picLocks noChangeAspect="1"/>
        </xdr:cNvPicPr>
      </xdr:nvPicPr>
      <xdr:blipFill>
        <a:blip xmlns:r="http://schemas.openxmlformats.org/officeDocument/2006/relationships" r:embed="rId1"/>
        <a:stretch>
          <a:fillRect/>
        </a:stretch>
      </xdr:blipFill>
      <xdr:spPr>
        <a:xfrm>
          <a:off x="9521538" y="467591"/>
          <a:ext cx="10321636" cy="5135642"/>
        </a:xfrm>
        <a:prstGeom prst="rect">
          <a:avLst/>
        </a:prstGeom>
        <a:ln>
          <a:solidFill>
            <a:sysClr val="windowText" lastClr="000000"/>
          </a:solid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2</xdr:col>
      <xdr:colOff>800100</xdr:colOff>
      <xdr:row>0</xdr:row>
      <xdr:rowOff>741365</xdr:rowOff>
    </xdr:to>
    <xdr:pic>
      <xdr:nvPicPr>
        <xdr:cNvPr id="2" name="Picture 1">
          <a:extLst>
            <a:ext uri="{FF2B5EF4-FFF2-40B4-BE49-F238E27FC236}">
              <a16:creationId xmlns:a16="http://schemas.microsoft.com/office/drawing/2014/main" id="{00000000-0008-0000-3A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648075" cy="75089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3</xdr:col>
      <xdr:colOff>571500</xdr:colOff>
      <xdr:row>0</xdr:row>
      <xdr:rowOff>750890</xdr:rowOff>
    </xdr:to>
    <xdr:pic>
      <xdr:nvPicPr>
        <xdr:cNvPr id="3" name="Picture 2">
          <a:extLst>
            <a:ext uri="{FF2B5EF4-FFF2-40B4-BE49-F238E27FC236}">
              <a16:creationId xmlns:a16="http://schemas.microsoft.com/office/drawing/2014/main" id="{00000000-0008-0000-3F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8085" cy="7508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3</xdr:col>
      <xdr:colOff>571500</xdr:colOff>
      <xdr:row>0</xdr:row>
      <xdr:rowOff>750890</xdr:rowOff>
    </xdr:to>
    <xdr:pic>
      <xdr:nvPicPr>
        <xdr:cNvPr id="2" name="Picture 1">
          <a:extLst>
            <a:ext uri="{FF2B5EF4-FFF2-40B4-BE49-F238E27FC236}">
              <a16:creationId xmlns:a16="http://schemas.microsoft.com/office/drawing/2014/main" id="{00000000-0008-0000-42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5" y="0"/>
          <a:ext cx="3728085" cy="750890"/>
        </a:xfrm>
        <a:prstGeom prst="rect">
          <a:avLst/>
        </a:prstGeom>
      </xdr:spPr>
    </xdr:pic>
    <xdr:clientData/>
  </xdr:twoCellAnchor>
  <xdr:twoCellAnchor editAs="oneCell">
    <xdr:from>
      <xdr:col>10</xdr:col>
      <xdr:colOff>34636</xdr:colOff>
      <xdr:row>8</xdr:row>
      <xdr:rowOff>55766</xdr:rowOff>
    </xdr:from>
    <xdr:to>
      <xdr:col>19</xdr:col>
      <xdr:colOff>173182</xdr:colOff>
      <xdr:row>33</xdr:row>
      <xdr:rowOff>104462</xdr:rowOff>
    </xdr:to>
    <xdr:pic>
      <xdr:nvPicPr>
        <xdr:cNvPr id="3" name="Picture 2">
          <a:extLst>
            <a:ext uri="{FF2B5EF4-FFF2-40B4-BE49-F238E27FC236}">
              <a16:creationId xmlns:a16="http://schemas.microsoft.com/office/drawing/2014/main" id="{3DD58EC7-BCB1-1E10-A704-54AAA353366F}"/>
            </a:ext>
          </a:extLst>
        </xdr:cNvPr>
        <xdr:cNvPicPr>
          <a:picLocks noChangeAspect="1"/>
        </xdr:cNvPicPr>
      </xdr:nvPicPr>
      <xdr:blipFill>
        <a:blip xmlns:r="http://schemas.openxmlformats.org/officeDocument/2006/relationships" r:embed="rId2"/>
        <a:stretch>
          <a:fillRect/>
        </a:stretch>
      </xdr:blipFill>
      <xdr:spPr>
        <a:xfrm>
          <a:off x="10771909" y="2151266"/>
          <a:ext cx="9802091" cy="4845832"/>
        </a:xfrm>
        <a:prstGeom prst="rect">
          <a:avLst/>
        </a:prstGeom>
        <a:ln>
          <a:solidFill>
            <a:sysClr val="windowText" lastClr="000000"/>
          </a:solidFill>
        </a:ln>
      </xdr:spPr>
    </xdr:pic>
    <xdr:clientData/>
  </xdr:twoCellAnchor>
  <xdr:twoCellAnchor editAs="oneCell">
    <xdr:from>
      <xdr:col>10</xdr:col>
      <xdr:colOff>0</xdr:colOff>
      <xdr:row>35</xdr:row>
      <xdr:rowOff>0</xdr:rowOff>
    </xdr:from>
    <xdr:to>
      <xdr:col>19</xdr:col>
      <xdr:colOff>225137</xdr:colOff>
      <xdr:row>58</xdr:row>
      <xdr:rowOff>35047</xdr:rowOff>
    </xdr:to>
    <xdr:pic>
      <xdr:nvPicPr>
        <xdr:cNvPr id="4" name="Picture 3">
          <a:extLst>
            <a:ext uri="{FF2B5EF4-FFF2-40B4-BE49-F238E27FC236}">
              <a16:creationId xmlns:a16="http://schemas.microsoft.com/office/drawing/2014/main" id="{579FA2AF-3FEE-19DC-BC9B-2A846AAAF319}"/>
            </a:ext>
          </a:extLst>
        </xdr:cNvPr>
        <xdr:cNvPicPr>
          <a:picLocks noChangeAspect="1"/>
        </xdr:cNvPicPr>
      </xdr:nvPicPr>
      <xdr:blipFill>
        <a:blip xmlns:r="http://schemas.openxmlformats.org/officeDocument/2006/relationships" r:embed="rId3"/>
        <a:stretch>
          <a:fillRect/>
        </a:stretch>
      </xdr:blipFill>
      <xdr:spPr>
        <a:xfrm>
          <a:off x="10737273" y="7239000"/>
          <a:ext cx="9888682" cy="4018229"/>
        </a:xfrm>
        <a:prstGeom prst="rect">
          <a:avLst/>
        </a:prstGeom>
        <a:ln>
          <a:solidFill>
            <a:sysClr val="windowText" lastClr="000000"/>
          </a:solid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156322</xdr:colOff>
      <xdr:row>1</xdr:row>
      <xdr:rowOff>116542</xdr:rowOff>
    </xdr:from>
    <xdr:to>
      <xdr:col>5</xdr:col>
      <xdr:colOff>618229</xdr:colOff>
      <xdr:row>5</xdr:row>
      <xdr:rowOff>109914</xdr:rowOff>
    </xdr:to>
    <xdr:pic>
      <xdr:nvPicPr>
        <xdr:cNvPr id="2" name="Picture 1">
          <a:extLst>
            <a:ext uri="{FF2B5EF4-FFF2-40B4-BE49-F238E27FC236}">
              <a16:creationId xmlns:a16="http://schemas.microsoft.com/office/drawing/2014/main" id="{00000000-0008-0000-48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15946" y="286871"/>
          <a:ext cx="3689201" cy="755372"/>
        </a:xfrm>
        <a:prstGeom prst="rect">
          <a:avLst/>
        </a:prstGeom>
      </xdr:spPr>
    </xdr:pic>
    <xdr:clientData/>
  </xdr:twoCellAnchor>
  <xdr:twoCellAnchor editAs="oneCell">
    <xdr:from>
      <xdr:col>11</xdr:col>
      <xdr:colOff>266697</xdr:colOff>
      <xdr:row>5</xdr:row>
      <xdr:rowOff>40790</xdr:rowOff>
    </xdr:from>
    <xdr:to>
      <xdr:col>23</xdr:col>
      <xdr:colOff>503998</xdr:colOff>
      <xdr:row>34</xdr:row>
      <xdr:rowOff>1942</xdr:rowOff>
    </xdr:to>
    <xdr:pic>
      <xdr:nvPicPr>
        <xdr:cNvPr id="3" name="Picture 2">
          <a:extLst>
            <a:ext uri="{FF2B5EF4-FFF2-40B4-BE49-F238E27FC236}">
              <a16:creationId xmlns:a16="http://schemas.microsoft.com/office/drawing/2014/main" id="{00000000-0008-0000-4800-000003000000}"/>
            </a:ext>
          </a:extLst>
        </xdr:cNvPr>
        <xdr:cNvPicPr>
          <a:picLocks noChangeAspect="1"/>
        </xdr:cNvPicPr>
      </xdr:nvPicPr>
      <xdr:blipFill>
        <a:blip xmlns:r="http://schemas.openxmlformats.org/officeDocument/2006/relationships" r:embed="rId2"/>
        <a:stretch>
          <a:fillRect/>
        </a:stretch>
      </xdr:blipFill>
      <xdr:spPr>
        <a:xfrm>
          <a:off x="14108203" y="973119"/>
          <a:ext cx="13146477" cy="509792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Fintan/Desktop/PAR%20TEMP/NHS%20Downloads/Table%2010%20Alcohol%20consumption%20-%20lifetime%20risk%20-%20Australia.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Table 10.1_Estimates"/>
      <sheetName val="Table 10.2_RSEs"/>
      <sheetName val="Table 10.3_Proportions"/>
      <sheetName val="Table 10.4_MoEs"/>
    </sheetNames>
    <sheetDataSet>
      <sheetData sheetId="0"/>
      <sheetData sheetId="1"/>
      <sheetData sheetId="2"/>
      <sheetData sheetId="3"/>
      <sheetData sheetId="4"/>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abs.gov.au/statistics/microdata-tablebuilder/tablebuilder" TargetMode="External"/><Relationship Id="rId2" Type="http://schemas.openxmlformats.org/officeDocument/2006/relationships/hyperlink" Target="https://www.abs.gov.au/statistics/health/health-conditions-and-risks/national-health-survey-first-results/latest-release" TargetMode="External"/><Relationship Id="rId1" Type="http://schemas.openxmlformats.org/officeDocument/2006/relationships/hyperlink" Target="https://www.abs.gov.au/statistics/people/aboriginal-and-torres-strait-islander-peoples/national-aboriginal-and-torres-strait-islander-health-survey/latest-release" TargetMode="Externa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3" Type="http://schemas.openxmlformats.org/officeDocument/2006/relationships/hyperlink" Target="https://www.karger.com/Article/Pdf/343275" TargetMode="External"/><Relationship Id="rId2" Type="http://schemas.openxmlformats.org/officeDocument/2006/relationships/hyperlink" Target="https://www.thelancet.com/action/showPdf?pii=S0140-6736%2820%2930367-6" TargetMode="External"/><Relationship Id="rId1" Type="http://schemas.openxmlformats.org/officeDocument/2006/relationships/hyperlink" Target="https://alz-journals.onlinelibrary.wiley.com/doi/epdf/10.1016/j.jalz.2014.03.007" TargetMode="External"/><Relationship Id="rId5" Type="http://schemas.openxmlformats.org/officeDocument/2006/relationships/drawing" Target="../drawings/drawing3.xml"/><Relationship Id="rId4"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10.bin"/><Relationship Id="rId1" Type="http://schemas.openxmlformats.org/officeDocument/2006/relationships/hyperlink" Target="http://www.abs.gov.au/websitedbs/d3310114.nsf/Home/%C2%A9+Copyright?OpenDocument" TargetMode="External"/><Relationship Id="rId5" Type="http://schemas.openxmlformats.org/officeDocument/2006/relationships/comments" Target="../comments1.xml"/><Relationship Id="rId4" Type="http://schemas.openxmlformats.org/officeDocument/2006/relationships/vmlDrawing" Target="../drawings/vmlDrawing1.vml"/></Relationships>
</file>

<file path=xl/worksheets/_rels/sheet16.xml.rels><?xml version="1.0" encoding="UTF-8" standalone="yes"?>
<Relationships xmlns="http://schemas.openxmlformats.org/package/2006/relationships"><Relationship Id="rId1" Type="http://schemas.openxmlformats.org/officeDocument/2006/relationships/hyperlink" Target="http://www.abs.gov.au/websitedbs/d3310114.nsf/Home/&#169;+Copyright?OpenDocument" TargetMode="Externa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6.xml"/><Relationship Id="rId1" Type="http://schemas.openxmlformats.org/officeDocument/2006/relationships/printerSettings" Target="../printerSettings/printerSettings11.bin"/><Relationship Id="rId4" Type="http://schemas.openxmlformats.org/officeDocument/2006/relationships/comments" Target="../comments2.xm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2.bin"/></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8.xml"/><Relationship Id="rId1" Type="http://schemas.openxmlformats.org/officeDocument/2006/relationships/printerSettings" Target="../printerSettings/printerSettings13.bin"/><Relationship Id="rId4" Type="http://schemas.openxmlformats.org/officeDocument/2006/relationships/comments" Target="../comments3.xml"/></Relationships>
</file>

<file path=xl/worksheets/_rels/sheet23.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9.xml"/><Relationship Id="rId1" Type="http://schemas.openxmlformats.org/officeDocument/2006/relationships/printerSettings" Target="../printerSettings/printerSettings14.bin"/><Relationship Id="rId4" Type="http://schemas.openxmlformats.org/officeDocument/2006/relationships/comments" Target="../comments4.xml"/></Relationships>
</file>

<file path=xl/worksheets/_rels/sheet24.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0.xml"/><Relationship Id="rId1" Type="http://schemas.openxmlformats.org/officeDocument/2006/relationships/printerSettings" Target="../printerSettings/printerSettings15.bin"/><Relationship Id="rId4" Type="http://schemas.openxmlformats.org/officeDocument/2006/relationships/comments" Target="../comments5.xml"/></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11.xml"/><Relationship Id="rId1" Type="http://schemas.openxmlformats.org/officeDocument/2006/relationships/printerSettings" Target="../printerSettings/printerSettings16.bin"/><Relationship Id="rId4" Type="http://schemas.openxmlformats.org/officeDocument/2006/relationships/comments" Target="../comments6.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13.xml"/><Relationship Id="rId1" Type="http://schemas.openxmlformats.org/officeDocument/2006/relationships/printerSettings" Target="../printerSettings/printerSettings17.bin"/><Relationship Id="rId4" Type="http://schemas.openxmlformats.org/officeDocument/2006/relationships/comments" Target="../comments7.xml"/></Relationships>
</file>

<file path=xl/worksheets/_rels/sheet29.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14.xml"/><Relationship Id="rId1" Type="http://schemas.openxmlformats.org/officeDocument/2006/relationships/printerSettings" Target="../printerSettings/printerSettings18.bin"/><Relationship Id="rId4" Type="http://schemas.openxmlformats.org/officeDocument/2006/relationships/comments" Target="../comments8.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15.xml"/><Relationship Id="rId1" Type="http://schemas.openxmlformats.org/officeDocument/2006/relationships/printerSettings" Target="../printerSettings/printerSettings19.bin"/><Relationship Id="rId4" Type="http://schemas.openxmlformats.org/officeDocument/2006/relationships/comments" Target="../comments9.xml"/></Relationships>
</file>

<file path=xl/worksheets/_rels/sheet31.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6.xml"/><Relationship Id="rId1" Type="http://schemas.openxmlformats.org/officeDocument/2006/relationships/printerSettings" Target="../printerSettings/printerSettings20.bin"/><Relationship Id="rId4" Type="http://schemas.openxmlformats.org/officeDocument/2006/relationships/comments" Target="../comments10.xml"/></Relationships>
</file>

<file path=xl/worksheets/_rels/sheet32.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17.xml"/><Relationship Id="rId1" Type="http://schemas.openxmlformats.org/officeDocument/2006/relationships/printerSettings" Target="../printerSettings/printerSettings21.bin"/><Relationship Id="rId4" Type="http://schemas.openxmlformats.org/officeDocument/2006/relationships/comments" Target="../comments11.xml"/></Relationships>
</file>

<file path=xl/worksheets/_rels/sheet33.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18.xml"/><Relationship Id="rId1" Type="http://schemas.openxmlformats.org/officeDocument/2006/relationships/printerSettings" Target="../printerSettings/printerSettings22.bin"/><Relationship Id="rId4" Type="http://schemas.openxmlformats.org/officeDocument/2006/relationships/comments" Target="../comments12.xml"/></Relationships>
</file>

<file path=xl/worksheets/_rels/sheet34.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9.xml"/><Relationship Id="rId1" Type="http://schemas.openxmlformats.org/officeDocument/2006/relationships/printerSettings" Target="../printerSettings/printerSettings23.bin"/><Relationship Id="rId4" Type="http://schemas.openxmlformats.org/officeDocument/2006/relationships/comments" Target="../comments13.xml"/></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4.bin"/></Relationships>
</file>

<file path=xl/worksheets/_rels/sheet36.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21.xml"/><Relationship Id="rId1" Type="http://schemas.openxmlformats.org/officeDocument/2006/relationships/printerSettings" Target="../printerSettings/printerSettings25.bin"/><Relationship Id="rId4" Type="http://schemas.openxmlformats.org/officeDocument/2006/relationships/comments" Target="../comments14.xml"/></Relationships>
</file>

<file path=xl/worksheets/_rels/sheet38.xml.rels><?xml version="1.0" encoding="UTF-8" standalone="yes"?>
<Relationships xmlns="http://schemas.openxmlformats.org/package/2006/relationships"><Relationship Id="rId3" Type="http://schemas.openxmlformats.org/officeDocument/2006/relationships/drawing" Target="../drawings/drawing22.xml"/><Relationship Id="rId2" Type="http://schemas.openxmlformats.org/officeDocument/2006/relationships/printerSettings" Target="../printerSettings/printerSettings26.bin"/><Relationship Id="rId1" Type="http://schemas.openxmlformats.org/officeDocument/2006/relationships/hyperlink" Target="http://www.abs.gov.au/websitedbs/d3310114.nsf/Home/&#169;+Copyright?OpenDocument"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doi.org/10.1016/S0140-6736(20)30367-6" TargetMode="External"/><Relationship Id="rId1" Type="http://schemas.openxmlformats.org/officeDocument/2006/relationships/hyperlink" Target="https://www.thelancet.com/cms/10.1016/S0140-6736(20)30367-6/attachment/cee43a30-904b-4a45-a4e5-afe48804398d/mmc1.pdf" TargetMode="External"/><Relationship Id="rId4"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7.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8.bin"/></Relationships>
</file>

<file path=xl/worksheets/_rels/sheet42.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25.xml"/><Relationship Id="rId1" Type="http://schemas.openxmlformats.org/officeDocument/2006/relationships/printerSettings" Target="../printerSettings/printerSettings29.bin"/><Relationship Id="rId4" Type="http://schemas.openxmlformats.org/officeDocument/2006/relationships/comments" Target="../comments15.xml"/></Relationships>
</file>

<file path=xl/worksheets/_rels/sheet43.xml.rels><?xml version="1.0" encoding="UTF-8" standalone="yes"?>
<Relationships xmlns="http://schemas.openxmlformats.org/package/2006/relationships"><Relationship Id="rId3" Type="http://schemas.openxmlformats.org/officeDocument/2006/relationships/vmlDrawing" Target="../drawings/vmlDrawing16.vml"/><Relationship Id="rId2" Type="http://schemas.openxmlformats.org/officeDocument/2006/relationships/drawing" Target="../drawings/drawing26.xml"/><Relationship Id="rId1" Type="http://schemas.openxmlformats.org/officeDocument/2006/relationships/printerSettings" Target="../printerSettings/printerSettings30.bin"/><Relationship Id="rId4" Type="http://schemas.openxmlformats.org/officeDocument/2006/relationships/comments" Target="../comments16.xml"/></Relationships>
</file>

<file path=xl/worksheets/_rels/sheet44.xml.rels><?xml version="1.0" encoding="UTF-8" standalone="yes"?>
<Relationships xmlns="http://schemas.openxmlformats.org/package/2006/relationships"><Relationship Id="rId3" Type="http://schemas.openxmlformats.org/officeDocument/2006/relationships/vmlDrawing" Target="../drawings/vmlDrawing17.vml"/><Relationship Id="rId2" Type="http://schemas.openxmlformats.org/officeDocument/2006/relationships/drawing" Target="../drawings/drawing27.xml"/><Relationship Id="rId1" Type="http://schemas.openxmlformats.org/officeDocument/2006/relationships/printerSettings" Target="../printerSettings/printerSettings31.bin"/><Relationship Id="rId4" Type="http://schemas.openxmlformats.org/officeDocument/2006/relationships/comments" Target="../comments17.xml"/></Relationships>
</file>

<file path=xl/worksheets/_rels/sheet45.xml.rels><?xml version="1.0" encoding="UTF-8" standalone="yes"?>
<Relationships xmlns="http://schemas.openxmlformats.org/package/2006/relationships"><Relationship Id="rId3" Type="http://schemas.openxmlformats.org/officeDocument/2006/relationships/comments" Target="../comments18.xml"/><Relationship Id="rId2" Type="http://schemas.openxmlformats.org/officeDocument/2006/relationships/vmlDrawing" Target="../drawings/vmlDrawing18.vml"/><Relationship Id="rId1" Type="http://schemas.openxmlformats.org/officeDocument/2006/relationships/drawing" Target="../drawings/drawing28.xml"/></Relationships>
</file>

<file path=xl/worksheets/_rels/sheet47.xml.rels><?xml version="1.0" encoding="UTF-8" standalone="yes"?>
<Relationships xmlns="http://schemas.openxmlformats.org/package/2006/relationships"><Relationship Id="rId3" Type="http://schemas.openxmlformats.org/officeDocument/2006/relationships/vmlDrawing" Target="../drawings/vmlDrawing19.vml"/><Relationship Id="rId2" Type="http://schemas.openxmlformats.org/officeDocument/2006/relationships/drawing" Target="../drawings/drawing29.xml"/><Relationship Id="rId1" Type="http://schemas.openxmlformats.org/officeDocument/2006/relationships/printerSettings" Target="../printerSettings/printerSettings32.bin"/><Relationship Id="rId4" Type="http://schemas.openxmlformats.org/officeDocument/2006/relationships/comments" Target="../comments19.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3.bin"/></Relationships>
</file>

<file path=xl/worksheets/_rels/sheet50.xml.rels><?xml version="1.0" encoding="UTF-8" standalone="yes"?>
<Relationships xmlns="http://schemas.openxmlformats.org/package/2006/relationships"><Relationship Id="rId3" Type="http://schemas.openxmlformats.org/officeDocument/2006/relationships/vmlDrawing" Target="../drawings/vmlDrawing20.vml"/><Relationship Id="rId2" Type="http://schemas.openxmlformats.org/officeDocument/2006/relationships/drawing" Target="../drawings/drawing31.xml"/><Relationship Id="rId1" Type="http://schemas.openxmlformats.org/officeDocument/2006/relationships/printerSettings" Target="../printerSettings/printerSettings34.bin"/><Relationship Id="rId4" Type="http://schemas.openxmlformats.org/officeDocument/2006/relationships/comments" Target="../comments20.xml"/></Relationships>
</file>

<file path=xl/worksheets/_rels/sheet51.xml.rels><?xml version="1.0" encoding="UTF-8" standalone="yes"?>
<Relationships xmlns="http://schemas.openxmlformats.org/package/2006/relationships"><Relationship Id="rId3" Type="http://schemas.openxmlformats.org/officeDocument/2006/relationships/vmlDrawing" Target="../drawings/vmlDrawing21.vml"/><Relationship Id="rId2" Type="http://schemas.openxmlformats.org/officeDocument/2006/relationships/drawing" Target="../drawings/drawing32.xml"/><Relationship Id="rId1" Type="http://schemas.openxmlformats.org/officeDocument/2006/relationships/printerSettings" Target="../printerSettings/printerSettings35.bin"/><Relationship Id="rId4" Type="http://schemas.openxmlformats.org/officeDocument/2006/relationships/comments" Target="../comments21.xml"/></Relationships>
</file>

<file path=xl/worksheets/_rels/sheet52.xml.rels><?xml version="1.0" encoding="UTF-8" standalone="yes"?>
<Relationships xmlns="http://schemas.openxmlformats.org/package/2006/relationships"><Relationship Id="rId3" Type="http://schemas.openxmlformats.org/officeDocument/2006/relationships/vmlDrawing" Target="../drawings/vmlDrawing22.vml"/><Relationship Id="rId2" Type="http://schemas.openxmlformats.org/officeDocument/2006/relationships/drawing" Target="../drawings/drawing33.xml"/><Relationship Id="rId1" Type="http://schemas.openxmlformats.org/officeDocument/2006/relationships/printerSettings" Target="../printerSettings/printerSettings36.bin"/><Relationship Id="rId4" Type="http://schemas.openxmlformats.org/officeDocument/2006/relationships/comments" Target="../comments22.xml"/></Relationships>
</file>

<file path=xl/worksheets/_rels/sheet53.xml.rels><?xml version="1.0" encoding="UTF-8" standalone="yes"?>
<Relationships xmlns="http://schemas.openxmlformats.org/package/2006/relationships"><Relationship Id="rId3" Type="http://schemas.openxmlformats.org/officeDocument/2006/relationships/vmlDrawing" Target="../drawings/vmlDrawing23.vml"/><Relationship Id="rId2" Type="http://schemas.openxmlformats.org/officeDocument/2006/relationships/drawing" Target="../drawings/drawing34.xml"/><Relationship Id="rId1" Type="http://schemas.openxmlformats.org/officeDocument/2006/relationships/printerSettings" Target="../printerSettings/printerSettings37.bin"/><Relationship Id="rId4" Type="http://schemas.openxmlformats.org/officeDocument/2006/relationships/comments" Target="../comments23.xml"/></Relationships>
</file>

<file path=xl/worksheets/_rels/sheet54.xml.rels><?xml version="1.0" encoding="UTF-8" standalone="yes"?>
<Relationships xmlns="http://schemas.openxmlformats.org/package/2006/relationships"><Relationship Id="rId3" Type="http://schemas.openxmlformats.org/officeDocument/2006/relationships/vmlDrawing" Target="../drawings/vmlDrawing24.vml"/><Relationship Id="rId2" Type="http://schemas.openxmlformats.org/officeDocument/2006/relationships/drawing" Target="../drawings/drawing35.xml"/><Relationship Id="rId1" Type="http://schemas.openxmlformats.org/officeDocument/2006/relationships/printerSettings" Target="../printerSettings/printerSettings38.bin"/><Relationship Id="rId4" Type="http://schemas.openxmlformats.org/officeDocument/2006/relationships/comments" Target="../comments24.xml"/></Relationships>
</file>

<file path=xl/worksheets/_rels/sheet55.xml.rels><?xml version="1.0" encoding="UTF-8" standalone="yes"?>
<Relationships xmlns="http://schemas.openxmlformats.org/package/2006/relationships"><Relationship Id="rId3" Type="http://schemas.openxmlformats.org/officeDocument/2006/relationships/vmlDrawing" Target="../drawings/vmlDrawing25.vml"/><Relationship Id="rId2" Type="http://schemas.openxmlformats.org/officeDocument/2006/relationships/drawing" Target="../drawings/drawing36.xml"/><Relationship Id="rId1" Type="http://schemas.openxmlformats.org/officeDocument/2006/relationships/printerSettings" Target="../printerSettings/printerSettings39.bin"/><Relationship Id="rId4" Type="http://schemas.openxmlformats.org/officeDocument/2006/relationships/comments" Target="../comments25.xml"/></Relationships>
</file>

<file path=xl/worksheets/_rels/sheet56.xml.rels><?xml version="1.0" encoding="UTF-8" standalone="yes"?>
<Relationships xmlns="http://schemas.openxmlformats.org/package/2006/relationships"><Relationship Id="rId3" Type="http://schemas.openxmlformats.org/officeDocument/2006/relationships/vmlDrawing" Target="../drawings/vmlDrawing26.vml"/><Relationship Id="rId2" Type="http://schemas.openxmlformats.org/officeDocument/2006/relationships/drawing" Target="../drawings/drawing37.xml"/><Relationship Id="rId1" Type="http://schemas.openxmlformats.org/officeDocument/2006/relationships/printerSettings" Target="../printerSettings/printerSettings40.bin"/><Relationship Id="rId4" Type="http://schemas.openxmlformats.org/officeDocument/2006/relationships/comments" Target="../comments26.xml"/></Relationships>
</file>

<file path=xl/worksheets/_rels/sheet57.xml.rels><?xml version="1.0" encoding="UTF-8" standalone="yes"?>
<Relationships xmlns="http://schemas.openxmlformats.org/package/2006/relationships"><Relationship Id="rId3" Type="http://schemas.openxmlformats.org/officeDocument/2006/relationships/drawing" Target="../drawings/drawing38.xml"/><Relationship Id="rId2" Type="http://schemas.openxmlformats.org/officeDocument/2006/relationships/printerSettings" Target="../printerSettings/printerSettings41.bin"/><Relationship Id="rId1" Type="http://schemas.openxmlformats.org/officeDocument/2006/relationships/hyperlink" Target="http://www.abs.gov.au/websitedbs/d3310114.nsf/Home/&#169;+Copyright?OpenDocument" TargetMode="External"/></Relationships>
</file>

<file path=xl/worksheets/_rels/sheet59.xml.rels><?xml version="1.0" encoding="UTF-8" standalone="yes"?>
<Relationships xmlns="http://schemas.openxmlformats.org/package/2006/relationships"><Relationship Id="rId3" Type="http://schemas.openxmlformats.org/officeDocument/2006/relationships/comments" Target="../comments27.xml"/><Relationship Id="rId2" Type="http://schemas.openxmlformats.org/officeDocument/2006/relationships/vmlDrawing" Target="../drawings/vmlDrawing27.vml"/><Relationship Id="rId1" Type="http://schemas.openxmlformats.org/officeDocument/2006/relationships/drawing" Target="../drawings/drawing39.xml"/></Relationships>
</file>

<file path=xl/worksheets/_rels/sheet60.xml.rels><?xml version="1.0" encoding="UTF-8" standalone="yes"?>
<Relationships xmlns="http://schemas.openxmlformats.org/package/2006/relationships"><Relationship Id="rId3" Type="http://schemas.openxmlformats.org/officeDocument/2006/relationships/comments" Target="../comments28.xml"/><Relationship Id="rId2" Type="http://schemas.openxmlformats.org/officeDocument/2006/relationships/vmlDrawing" Target="../drawings/vmlDrawing28.vml"/><Relationship Id="rId1" Type="http://schemas.openxmlformats.org/officeDocument/2006/relationships/drawing" Target="../drawings/drawing40.xml"/></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42.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43.bin"/></Relationships>
</file>

<file path=xl/worksheets/_rels/sheet67.xml.rels><?xml version="1.0" encoding="UTF-8" standalone="yes"?>
<Relationships xmlns="http://schemas.openxmlformats.org/package/2006/relationships"><Relationship Id="rId3" Type="http://schemas.openxmlformats.org/officeDocument/2006/relationships/drawing" Target="../drawings/drawing43.xml"/><Relationship Id="rId2" Type="http://schemas.openxmlformats.org/officeDocument/2006/relationships/hyperlink" Target="https://www.abs.gov.au/statistics/people/aboriginal-and-torres-strait-islander-peoples/census-population-and-housing-counts-aboriginal-and-torres-strait-islander-australians/2016" TargetMode="External"/><Relationship Id="rId1" Type="http://schemas.openxmlformats.org/officeDocument/2006/relationships/hyperlink" Target="https://www.abs.gov.au/statistics/people/aboriginal-and-torres-strait-islander-peoples/estimates-aboriginal-and-torres-strait-islander-australians/latest-release" TargetMode="External"/></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1.xml.rels><?xml version="1.0" encoding="UTF-8" standalone="yes"?>
<Relationships xmlns="http://schemas.openxmlformats.org/package/2006/relationships"><Relationship Id="rId1" Type="http://schemas.openxmlformats.org/officeDocument/2006/relationships/printerSettings" Target="../printerSettings/printerSettings44.bin"/></Relationships>
</file>

<file path=xl/worksheets/_rels/sheet72.xml.rels><?xml version="1.0" encoding="UTF-8" standalone="yes"?>
<Relationships xmlns="http://schemas.openxmlformats.org/package/2006/relationships"><Relationship Id="rId1" Type="http://schemas.openxmlformats.org/officeDocument/2006/relationships/printerSettings" Target="../printerSettings/printerSettings45.bin"/></Relationships>
</file>

<file path=xl/worksheets/_rels/sheet73.xml.rels><?xml version="1.0" encoding="UTF-8" standalone="yes"?>
<Relationships xmlns="http://schemas.openxmlformats.org/package/2006/relationships"><Relationship Id="rId1" Type="http://schemas.openxmlformats.org/officeDocument/2006/relationships/printerSettings" Target="../printerSettings/printerSettings46.bin"/></Relationships>
</file>

<file path=xl/worksheets/_rels/sheet74.xml.rels><?xml version="1.0" encoding="UTF-8" standalone="yes"?>
<Relationships xmlns="http://schemas.openxmlformats.org/package/2006/relationships"><Relationship Id="rId1" Type="http://schemas.openxmlformats.org/officeDocument/2006/relationships/printerSettings" Target="../printerSettings/printerSettings47.bin"/></Relationships>
</file>

<file path=xl/worksheets/_rels/sheet75.xml.rels><?xml version="1.0" encoding="UTF-8" standalone="yes"?>
<Relationships xmlns="http://schemas.openxmlformats.org/package/2006/relationships"><Relationship Id="rId1" Type="http://schemas.openxmlformats.org/officeDocument/2006/relationships/printerSettings" Target="../printerSettings/printerSettings48.bin"/></Relationships>
</file>

<file path=xl/worksheets/_rels/sheet76.xml.rels><?xml version="1.0" encoding="UTF-8" standalone="yes"?>
<Relationships xmlns="http://schemas.openxmlformats.org/package/2006/relationships"><Relationship Id="rId1" Type="http://schemas.openxmlformats.org/officeDocument/2006/relationships/printerSettings" Target="../printerSettings/printerSettings49.bin"/></Relationships>
</file>

<file path=xl/worksheets/_rels/sheet78.xml.rels><?xml version="1.0" encoding="UTF-8" standalone="yes"?>
<Relationships xmlns="http://schemas.openxmlformats.org/package/2006/relationships"><Relationship Id="rId2" Type="http://schemas.openxmlformats.org/officeDocument/2006/relationships/drawing" Target="../drawings/drawing46.xml"/><Relationship Id="rId1" Type="http://schemas.openxmlformats.org/officeDocument/2006/relationships/printerSettings" Target="../printerSettings/printerSettings50.bin"/></Relationships>
</file>

<file path=xl/worksheets/_rels/sheet79.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51.bin"/></Relationships>
</file>

<file path=xl/worksheets/_rels/sheet80.xml.rels><?xml version="1.0" encoding="UTF-8" standalone="yes"?>
<Relationships xmlns="http://schemas.openxmlformats.org/package/2006/relationships"><Relationship Id="rId3" Type="http://schemas.openxmlformats.org/officeDocument/2006/relationships/drawing" Target="../drawings/drawing48.xml"/><Relationship Id="rId2" Type="http://schemas.openxmlformats.org/officeDocument/2006/relationships/printerSettings" Target="../printerSettings/printerSettings52.bin"/><Relationship Id="rId1" Type="http://schemas.openxmlformats.org/officeDocument/2006/relationships/hyperlink" Target="https://reader.elsevier.com/reader/sd/pii/S2214109X19300749?token=22C1082DA251B50B6B568D5C84D0B5CAC55643EF1DCE94CC925A75EC361D8539AF84CA3503208995865F7ED17B96330C&amp;originRegion=us-east-1&amp;originCreation=20220721021853" TargetMode="External"/></Relationships>
</file>

<file path=xl/worksheets/_rels/sheet81.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53.bin"/></Relationships>
</file>

<file path=xl/worksheets/_rels/sheet83.xml.rels><?xml version="1.0" encoding="UTF-8" standalone="yes"?>
<Relationships xmlns="http://schemas.openxmlformats.org/package/2006/relationships"><Relationship Id="rId1" Type="http://schemas.openxmlformats.org/officeDocument/2006/relationships/printerSettings" Target="../printerSettings/printerSettings54.bin"/></Relationships>
</file>

<file path=xl/worksheets/_rels/sheet84.xml.rels><?xml version="1.0" encoding="UTF-8" standalone="yes"?>
<Relationships xmlns="http://schemas.openxmlformats.org/package/2006/relationships"><Relationship Id="rId1" Type="http://schemas.openxmlformats.org/officeDocument/2006/relationships/printerSettings" Target="../printerSettings/printerSettings5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4F4F20-D742-4ECA-A4DE-B56EA32F0FC7}">
  <sheetPr>
    <tabColor rgb="FF0000FF"/>
  </sheetPr>
  <dimension ref="A1:E175"/>
  <sheetViews>
    <sheetView zoomScale="85" zoomScaleNormal="85" workbookViewId="0">
      <selection activeCell="B12" sqref="B12"/>
    </sheetView>
  </sheetViews>
  <sheetFormatPr defaultRowHeight="14.4"/>
  <cols>
    <col min="1" max="1" width="15.6640625" customWidth="1"/>
    <col min="2" max="2" width="37.21875" customWidth="1"/>
    <col min="3" max="3" width="98.5546875" customWidth="1"/>
    <col min="4" max="4" width="11.6640625" customWidth="1"/>
    <col min="5" max="5" width="49.44140625" bestFit="1" customWidth="1"/>
    <col min="12" max="13" width="91.6640625" customWidth="1"/>
  </cols>
  <sheetData>
    <row r="1" spans="1:5">
      <c r="A1" s="4"/>
      <c r="B1" s="4"/>
      <c r="C1" s="4"/>
      <c r="D1" s="4"/>
      <c r="E1" s="4"/>
    </row>
    <row r="2" spans="1:5" ht="13.8" customHeight="1">
      <c r="A2" s="4"/>
      <c r="B2" s="397" t="s">
        <v>663</v>
      </c>
      <c r="C2" s="397" t="s">
        <v>374</v>
      </c>
      <c r="D2" s="4"/>
      <c r="E2" s="4"/>
    </row>
    <row r="3" spans="1:5" ht="13.8" customHeight="1">
      <c r="A3" s="4"/>
      <c r="B3" s="398"/>
      <c r="C3" s="398"/>
      <c r="D3" s="4"/>
      <c r="E3" s="4"/>
    </row>
    <row r="4" spans="1:5">
      <c r="A4" s="4"/>
      <c r="B4" s="401" t="s">
        <v>664</v>
      </c>
      <c r="C4" s="399" t="s">
        <v>692</v>
      </c>
      <c r="D4" s="4"/>
      <c r="E4" s="4"/>
    </row>
    <row r="5" spans="1:5" ht="6.6" customHeight="1">
      <c r="A5" s="4"/>
      <c r="B5" s="398"/>
      <c r="C5" s="399"/>
      <c r="D5" s="4"/>
      <c r="E5" s="4"/>
    </row>
    <row r="6" spans="1:5">
      <c r="A6" s="4"/>
      <c r="B6" s="401" t="s">
        <v>661</v>
      </c>
      <c r="C6" s="399"/>
      <c r="D6" s="2"/>
      <c r="E6" s="4"/>
    </row>
    <row r="7" spans="1:5" ht="41.4">
      <c r="A7" s="2"/>
      <c r="B7" s="402" t="s">
        <v>992</v>
      </c>
      <c r="C7" s="403" t="s">
        <v>723</v>
      </c>
      <c r="D7" s="4"/>
      <c r="E7" s="4"/>
    </row>
    <row r="8" spans="1:5" ht="6.6" customHeight="1">
      <c r="A8" s="2"/>
      <c r="B8" s="399"/>
      <c r="C8" s="399"/>
      <c r="D8" s="4"/>
      <c r="E8" s="4"/>
    </row>
    <row r="9" spans="1:5">
      <c r="A9" s="4"/>
      <c r="B9" s="401" t="s">
        <v>1001</v>
      </c>
      <c r="C9" s="399" t="s">
        <v>1002</v>
      </c>
      <c r="D9" s="4"/>
      <c r="E9" s="4"/>
    </row>
    <row r="10" spans="1:5">
      <c r="A10" s="4"/>
      <c r="B10" s="402" t="s">
        <v>693</v>
      </c>
      <c r="C10" s="399" t="s">
        <v>695</v>
      </c>
      <c r="D10" s="4"/>
      <c r="E10" s="4"/>
    </row>
    <row r="11" spans="1:5">
      <c r="A11" s="4"/>
      <c r="B11" s="402" t="s">
        <v>665</v>
      </c>
      <c r="C11" s="399" t="s">
        <v>710</v>
      </c>
      <c r="D11" s="4"/>
      <c r="E11" s="4"/>
    </row>
    <row r="12" spans="1:5">
      <c r="A12" s="4"/>
      <c r="B12" s="402" t="s">
        <v>666</v>
      </c>
      <c r="C12" s="399" t="s">
        <v>696</v>
      </c>
      <c r="D12" s="4"/>
      <c r="E12" s="4"/>
    </row>
    <row r="13" spans="1:5">
      <c r="A13" s="4"/>
      <c r="B13" s="402" t="s">
        <v>667</v>
      </c>
      <c r="C13" s="399" t="s">
        <v>711</v>
      </c>
      <c r="D13" s="4"/>
      <c r="E13" s="4"/>
    </row>
    <row r="14" spans="1:5">
      <c r="A14" s="4"/>
      <c r="B14" s="402" t="s">
        <v>991</v>
      </c>
      <c r="C14" s="399" t="s">
        <v>990</v>
      </c>
      <c r="D14" s="4"/>
      <c r="E14" s="4"/>
    </row>
    <row r="15" spans="1:5">
      <c r="A15" s="4"/>
      <c r="B15" s="402" t="s">
        <v>988</v>
      </c>
      <c r="C15" s="399" t="s">
        <v>993</v>
      </c>
      <c r="D15" s="4"/>
      <c r="E15" s="4"/>
    </row>
    <row r="16" spans="1:5">
      <c r="A16" s="4"/>
      <c r="B16" s="402" t="s">
        <v>989</v>
      </c>
      <c r="C16" s="399" t="s">
        <v>994</v>
      </c>
      <c r="D16" s="4"/>
      <c r="E16" s="4"/>
    </row>
    <row r="17" spans="1:5" ht="6.6" customHeight="1">
      <c r="A17" s="4"/>
      <c r="B17" s="399"/>
      <c r="C17" s="399"/>
      <c r="D17" s="4"/>
      <c r="E17" s="4"/>
    </row>
    <row r="18" spans="1:5" ht="27.6">
      <c r="A18" s="4"/>
      <c r="B18" s="401" t="s">
        <v>668</v>
      </c>
      <c r="C18" s="400" t="s">
        <v>29</v>
      </c>
      <c r="D18" s="4"/>
      <c r="E18" s="4"/>
    </row>
    <row r="19" spans="1:5" ht="28.2">
      <c r="A19" s="4"/>
      <c r="B19" s="402" t="s">
        <v>369</v>
      </c>
      <c r="C19" s="202" t="s">
        <v>697</v>
      </c>
      <c r="D19" s="4"/>
      <c r="E19" s="4"/>
    </row>
    <row r="20" spans="1:5">
      <c r="A20" s="4"/>
      <c r="B20" s="402" t="s">
        <v>370</v>
      </c>
      <c r="C20" s="399" t="s">
        <v>698</v>
      </c>
      <c r="D20" s="4"/>
      <c r="E20" s="4"/>
    </row>
    <row r="21" spans="1:5" ht="6.6" customHeight="1">
      <c r="A21" s="4"/>
      <c r="B21" s="398"/>
      <c r="C21" s="399"/>
      <c r="D21" s="4"/>
      <c r="E21" s="4"/>
    </row>
    <row r="22" spans="1:5">
      <c r="A22" s="4"/>
      <c r="B22" s="401" t="s">
        <v>669</v>
      </c>
      <c r="C22" s="399" t="s">
        <v>797</v>
      </c>
      <c r="D22" s="4"/>
      <c r="E22" s="4"/>
    </row>
    <row r="23" spans="1:5">
      <c r="A23" s="4"/>
      <c r="B23" s="402" t="s">
        <v>758</v>
      </c>
      <c r="C23" s="399" t="s">
        <v>760</v>
      </c>
      <c r="D23" s="4"/>
      <c r="E23" s="4"/>
    </row>
    <row r="24" spans="1:5">
      <c r="A24" s="4"/>
      <c r="B24" s="402" t="s">
        <v>371</v>
      </c>
      <c r="C24" s="399" t="s">
        <v>712</v>
      </c>
      <c r="D24" s="4"/>
      <c r="E24" s="4"/>
    </row>
    <row r="25" spans="1:5">
      <c r="A25" s="4"/>
      <c r="B25" s="402" t="s">
        <v>670</v>
      </c>
      <c r="C25" s="399" t="s">
        <v>700</v>
      </c>
      <c r="D25" s="4"/>
      <c r="E25" s="4"/>
    </row>
    <row r="26" spans="1:5">
      <c r="A26" s="4"/>
      <c r="B26" s="402" t="s">
        <v>671</v>
      </c>
      <c r="C26" s="399" t="s">
        <v>701</v>
      </c>
      <c r="D26" s="4"/>
      <c r="E26" s="4"/>
    </row>
    <row r="27" spans="1:5">
      <c r="A27" s="4"/>
      <c r="B27" s="402" t="s">
        <v>672</v>
      </c>
      <c r="C27" s="399" t="s">
        <v>702</v>
      </c>
      <c r="D27" s="4"/>
      <c r="E27" s="4"/>
    </row>
    <row r="28" spans="1:5">
      <c r="A28" s="4"/>
      <c r="B28" s="402" t="s">
        <v>673</v>
      </c>
      <c r="C28" s="399" t="s">
        <v>703</v>
      </c>
      <c r="D28" s="4"/>
      <c r="E28" s="4"/>
    </row>
    <row r="29" spans="1:5">
      <c r="A29" s="4"/>
      <c r="B29" s="402" t="s">
        <v>674</v>
      </c>
      <c r="C29" s="399" t="s">
        <v>704</v>
      </c>
      <c r="D29" s="4"/>
      <c r="E29" s="4"/>
    </row>
    <row r="30" spans="1:5">
      <c r="A30" s="4"/>
      <c r="B30" s="402" t="s">
        <v>675</v>
      </c>
      <c r="C30" s="399" t="s">
        <v>705</v>
      </c>
      <c r="D30" s="4"/>
      <c r="E30" s="4"/>
    </row>
    <row r="31" spans="1:5" ht="27.6">
      <c r="A31" s="4"/>
      <c r="B31" s="402" t="s">
        <v>676</v>
      </c>
      <c r="C31" s="403" t="s">
        <v>724</v>
      </c>
      <c r="D31" s="4"/>
      <c r="E31" s="4"/>
    </row>
    <row r="32" spans="1:5" ht="7.2" customHeight="1">
      <c r="A32" s="4"/>
      <c r="B32" s="399"/>
      <c r="C32" s="399"/>
      <c r="D32" s="4"/>
      <c r="E32" s="4"/>
    </row>
    <row r="33" spans="1:5" ht="13.2" customHeight="1">
      <c r="A33" s="4"/>
      <c r="B33" s="401" t="s">
        <v>796</v>
      </c>
      <c r="C33" s="399" t="s">
        <v>798</v>
      </c>
      <c r="D33" s="4"/>
      <c r="E33" s="4"/>
    </row>
    <row r="34" spans="1:5" ht="13.2" customHeight="1">
      <c r="A34" s="4"/>
      <c r="B34" s="402" t="s">
        <v>786</v>
      </c>
      <c r="C34" s="399" t="s">
        <v>787</v>
      </c>
      <c r="D34" s="4"/>
      <c r="E34" s="4"/>
    </row>
    <row r="35" spans="1:5" ht="13.2" customHeight="1">
      <c r="A35" s="4"/>
      <c r="B35" s="402" t="s">
        <v>785</v>
      </c>
      <c r="C35" s="399" t="s">
        <v>790</v>
      </c>
      <c r="D35" s="4"/>
      <c r="E35" s="4"/>
    </row>
    <row r="36" spans="1:5" ht="13.2" customHeight="1">
      <c r="A36" s="4"/>
      <c r="B36" s="402" t="s">
        <v>784</v>
      </c>
      <c r="C36" s="399" t="s">
        <v>789</v>
      </c>
      <c r="D36" s="4"/>
      <c r="E36" s="4"/>
    </row>
    <row r="37" spans="1:5" ht="13.2" customHeight="1">
      <c r="A37" s="4"/>
      <c r="B37" s="402" t="s">
        <v>783</v>
      </c>
      <c r="C37" s="399" t="s">
        <v>823</v>
      </c>
      <c r="D37" s="4"/>
      <c r="E37" s="4"/>
    </row>
    <row r="38" spans="1:5" ht="13.2" customHeight="1">
      <c r="A38" s="4"/>
      <c r="B38" s="402" t="s">
        <v>782</v>
      </c>
      <c r="C38" s="399" t="s">
        <v>788</v>
      </c>
      <c r="D38" s="4"/>
      <c r="E38" s="4"/>
    </row>
    <row r="39" spans="1:5" ht="13.2" customHeight="1">
      <c r="A39" s="4"/>
      <c r="B39" s="402" t="s">
        <v>781</v>
      </c>
      <c r="C39" s="399" t="s">
        <v>792</v>
      </c>
      <c r="D39" s="4"/>
      <c r="E39" s="4"/>
    </row>
    <row r="40" spans="1:5" ht="13.2" customHeight="1">
      <c r="A40" s="4"/>
      <c r="B40" s="402" t="s">
        <v>780</v>
      </c>
      <c r="C40" s="399" t="s">
        <v>791</v>
      </c>
      <c r="D40" s="4"/>
      <c r="E40" s="4"/>
    </row>
    <row r="41" spans="1:5" ht="13.2" customHeight="1">
      <c r="A41" s="4"/>
      <c r="B41" s="402" t="s">
        <v>793</v>
      </c>
      <c r="C41" s="399" t="s">
        <v>794</v>
      </c>
      <c r="D41" s="4"/>
      <c r="E41" s="4"/>
    </row>
    <row r="42" spans="1:5" ht="13.2" customHeight="1">
      <c r="A42" s="4"/>
      <c r="B42" s="402" t="s">
        <v>779</v>
      </c>
      <c r="C42" s="399" t="s">
        <v>795</v>
      </c>
      <c r="D42" s="4"/>
      <c r="E42" s="4"/>
    </row>
    <row r="43" spans="1:5" ht="7.2" customHeight="1">
      <c r="A43" s="4"/>
      <c r="B43" s="399"/>
      <c r="C43" s="399"/>
      <c r="D43" s="4"/>
      <c r="E43" s="4"/>
    </row>
    <row r="44" spans="1:5" ht="27.6">
      <c r="A44" s="4"/>
      <c r="B44" s="401" t="s">
        <v>677</v>
      </c>
      <c r="C44" s="400" t="s">
        <v>86</v>
      </c>
      <c r="D44" s="4"/>
      <c r="E44" s="4"/>
    </row>
    <row r="45" spans="1:5" ht="27.6">
      <c r="A45" s="4"/>
      <c r="B45" s="402" t="s">
        <v>706</v>
      </c>
      <c r="C45" s="403" t="s">
        <v>707</v>
      </c>
      <c r="D45" s="4"/>
      <c r="E45" s="4"/>
    </row>
    <row r="46" spans="1:5" ht="6.6" customHeight="1">
      <c r="A46" s="4"/>
      <c r="B46" s="399"/>
      <c r="C46" s="399"/>
      <c r="D46" s="4"/>
      <c r="E46" s="4"/>
    </row>
    <row r="47" spans="1:5">
      <c r="A47" s="4"/>
      <c r="B47" s="401" t="s">
        <v>372</v>
      </c>
      <c r="C47" s="405" t="s">
        <v>699</v>
      </c>
      <c r="D47" s="4"/>
      <c r="E47" s="4"/>
    </row>
    <row r="48" spans="1:5">
      <c r="A48" s="4"/>
      <c r="B48" s="402" t="s">
        <v>729</v>
      </c>
      <c r="C48" s="399" t="s">
        <v>760</v>
      </c>
      <c r="D48" s="4"/>
      <c r="E48" s="4"/>
    </row>
    <row r="49" spans="1:5">
      <c r="A49" s="4"/>
      <c r="B49" s="402" t="s">
        <v>373</v>
      </c>
      <c r="C49" s="399" t="s">
        <v>708</v>
      </c>
      <c r="D49" s="4"/>
      <c r="E49" s="4"/>
    </row>
    <row r="50" spans="1:5">
      <c r="A50" s="4"/>
      <c r="B50" s="402" t="s">
        <v>678</v>
      </c>
      <c r="C50" s="399" t="s">
        <v>702</v>
      </c>
      <c r="D50" s="4"/>
      <c r="E50" s="4"/>
    </row>
    <row r="51" spans="1:5">
      <c r="A51" s="4"/>
      <c r="B51" s="402" t="s">
        <v>679</v>
      </c>
      <c r="C51" s="399" t="s">
        <v>700</v>
      </c>
      <c r="D51" s="4"/>
      <c r="E51" s="4"/>
    </row>
    <row r="52" spans="1:5">
      <c r="A52" s="4"/>
      <c r="B52" s="402" t="s">
        <v>680</v>
      </c>
      <c r="C52" s="399" t="s">
        <v>709</v>
      </c>
      <c r="D52" s="4"/>
      <c r="E52" s="4"/>
    </row>
    <row r="53" spans="1:5">
      <c r="A53" s="4"/>
      <c r="B53" s="402" t="s">
        <v>681</v>
      </c>
      <c r="C53" s="399" t="s">
        <v>703</v>
      </c>
      <c r="D53" s="4"/>
      <c r="E53" s="4"/>
    </row>
    <row r="54" spans="1:5">
      <c r="A54" s="4"/>
      <c r="B54" s="402" t="s">
        <v>682</v>
      </c>
      <c r="C54" s="399" t="s">
        <v>713</v>
      </c>
      <c r="D54" s="4"/>
      <c r="E54" s="4"/>
    </row>
    <row r="55" spans="1:5" ht="27.6">
      <c r="A55" s="4"/>
      <c r="B55" s="402" t="s">
        <v>683</v>
      </c>
      <c r="C55" s="403" t="s">
        <v>725</v>
      </c>
      <c r="D55" s="4"/>
      <c r="E55" s="4"/>
    </row>
    <row r="56" spans="1:5" ht="6.6" customHeight="1">
      <c r="A56" s="4"/>
      <c r="B56" s="402"/>
      <c r="C56" s="403"/>
      <c r="D56" s="4"/>
      <c r="E56" s="4"/>
    </row>
    <row r="57" spans="1:5">
      <c r="A57" s="4"/>
      <c r="B57" s="401" t="s">
        <v>812</v>
      </c>
      <c r="C57" s="403" t="s">
        <v>813</v>
      </c>
      <c r="D57" s="4"/>
      <c r="E57" s="4"/>
    </row>
    <row r="58" spans="1:5">
      <c r="A58" s="4"/>
      <c r="B58" s="402" t="s">
        <v>814</v>
      </c>
      <c r="C58" s="399" t="s">
        <v>787</v>
      </c>
      <c r="D58" s="4"/>
      <c r="E58" s="4"/>
    </row>
    <row r="59" spans="1:5">
      <c r="A59" s="4"/>
      <c r="B59" s="402" t="s">
        <v>815</v>
      </c>
      <c r="C59" s="399" t="s">
        <v>790</v>
      </c>
      <c r="D59" s="4"/>
      <c r="E59" s="4"/>
    </row>
    <row r="60" spans="1:5">
      <c r="A60" s="4"/>
      <c r="B60" s="402" t="s">
        <v>816</v>
      </c>
      <c r="C60" s="399" t="s">
        <v>788</v>
      </c>
      <c r="D60" s="4"/>
      <c r="E60" s="4"/>
    </row>
    <row r="61" spans="1:5">
      <c r="A61" s="4"/>
      <c r="B61" s="402" t="s">
        <v>817</v>
      </c>
      <c r="C61" s="399" t="s">
        <v>795</v>
      </c>
      <c r="D61" s="4"/>
      <c r="E61" s="4"/>
    </row>
    <row r="62" spans="1:5">
      <c r="A62" s="4"/>
      <c r="B62" s="402" t="s">
        <v>818</v>
      </c>
      <c r="C62" s="399" t="s">
        <v>789</v>
      </c>
      <c r="D62" s="4"/>
      <c r="E62" s="4"/>
    </row>
    <row r="63" spans="1:5">
      <c r="A63" s="4"/>
      <c r="B63" s="402" t="s">
        <v>819</v>
      </c>
      <c r="C63" s="399" t="s">
        <v>823</v>
      </c>
      <c r="D63" s="4"/>
      <c r="E63" s="4"/>
    </row>
    <row r="64" spans="1:5">
      <c r="A64" s="4"/>
      <c r="B64" s="402" t="s">
        <v>820</v>
      </c>
      <c r="C64" s="399" t="s">
        <v>792</v>
      </c>
      <c r="D64" s="4"/>
      <c r="E64" s="4"/>
    </row>
    <row r="65" spans="1:5">
      <c r="A65" s="4"/>
      <c r="B65" s="402" t="s">
        <v>821</v>
      </c>
      <c r="C65" s="399" t="s">
        <v>794</v>
      </c>
      <c r="D65" s="4"/>
      <c r="E65" s="4"/>
    </row>
    <row r="66" spans="1:5">
      <c r="A66" s="4"/>
      <c r="B66" s="402" t="s">
        <v>822</v>
      </c>
      <c r="C66" s="399" t="s">
        <v>791</v>
      </c>
      <c r="D66" s="4"/>
      <c r="E66" s="4"/>
    </row>
    <row r="67" spans="1:5" ht="6.6" customHeight="1">
      <c r="A67" s="4"/>
      <c r="B67" s="399"/>
      <c r="C67" s="399"/>
      <c r="D67" s="4"/>
      <c r="E67" s="4"/>
    </row>
    <row r="68" spans="1:5">
      <c r="A68" s="4"/>
      <c r="B68" s="401" t="s">
        <v>684</v>
      </c>
      <c r="C68" s="399"/>
      <c r="D68" s="4"/>
      <c r="E68" s="4"/>
    </row>
    <row r="69" spans="1:5" ht="27.6">
      <c r="A69" s="4"/>
      <c r="B69" s="402" t="s">
        <v>685</v>
      </c>
      <c r="C69" s="403" t="s">
        <v>726</v>
      </c>
      <c r="D69" s="4"/>
      <c r="E69" s="4"/>
    </row>
    <row r="70" spans="1:5" ht="27.6">
      <c r="A70" s="4"/>
      <c r="B70" s="402" t="s">
        <v>686</v>
      </c>
      <c r="C70" s="403" t="s">
        <v>727</v>
      </c>
      <c r="D70" s="4"/>
      <c r="E70" s="4"/>
    </row>
    <row r="71" spans="1:5" ht="6.6" customHeight="1">
      <c r="A71" s="4"/>
      <c r="B71" s="399"/>
      <c r="C71" s="399"/>
      <c r="D71" s="4"/>
      <c r="E71" s="4"/>
    </row>
    <row r="72" spans="1:5">
      <c r="A72" s="4"/>
      <c r="B72" s="401" t="s">
        <v>687</v>
      </c>
      <c r="C72" s="399"/>
      <c r="D72" s="4"/>
      <c r="E72" s="4"/>
    </row>
    <row r="73" spans="1:5">
      <c r="A73" s="4"/>
      <c r="B73" s="402" t="s">
        <v>688</v>
      </c>
      <c r="C73" s="399" t="s">
        <v>716</v>
      </c>
      <c r="D73" s="4"/>
      <c r="E73" s="4"/>
    </row>
    <row r="74" spans="1:5">
      <c r="A74" s="4"/>
      <c r="B74" s="402" t="s">
        <v>694</v>
      </c>
      <c r="C74" s="399" t="s">
        <v>717</v>
      </c>
      <c r="D74" s="4"/>
      <c r="E74" s="4"/>
    </row>
    <row r="75" spans="1:5" ht="6.6" customHeight="1">
      <c r="A75" s="4"/>
      <c r="B75" s="399"/>
      <c r="C75" s="399"/>
      <c r="D75" s="4"/>
      <c r="E75" s="4"/>
    </row>
    <row r="76" spans="1:5">
      <c r="A76" s="4"/>
      <c r="B76" s="401" t="s">
        <v>689</v>
      </c>
      <c r="C76" s="399"/>
      <c r="D76" s="4"/>
      <c r="E76" s="4"/>
    </row>
    <row r="77" spans="1:5" ht="27.6">
      <c r="A77" s="4"/>
      <c r="B77" s="402" t="s">
        <v>690</v>
      </c>
      <c r="C77" s="403" t="s">
        <v>719</v>
      </c>
      <c r="D77" s="4"/>
      <c r="E77" s="4"/>
    </row>
    <row r="78" spans="1:5">
      <c r="A78" s="4"/>
      <c r="B78" s="402" t="s">
        <v>855</v>
      </c>
      <c r="C78" s="403" t="s">
        <v>856</v>
      </c>
      <c r="D78" s="4"/>
      <c r="E78" s="4"/>
    </row>
    <row r="79" spans="1:5">
      <c r="A79" s="4"/>
      <c r="B79" s="402" t="s">
        <v>857</v>
      </c>
      <c r="C79" s="403" t="s">
        <v>858</v>
      </c>
      <c r="D79" s="4"/>
      <c r="E79" s="4"/>
    </row>
    <row r="80" spans="1:5" ht="6" customHeight="1">
      <c r="A80" s="4"/>
      <c r="B80" s="399"/>
      <c r="C80" s="399"/>
      <c r="D80" s="4"/>
      <c r="E80" s="4"/>
    </row>
    <row r="81" spans="1:5">
      <c r="A81" s="4"/>
      <c r="B81" s="401" t="s">
        <v>691</v>
      </c>
      <c r="C81" s="399"/>
      <c r="D81" s="4"/>
      <c r="E81" s="4"/>
    </row>
    <row r="82" spans="1:5" ht="27.6">
      <c r="A82" s="4"/>
      <c r="B82" s="402" t="s">
        <v>995</v>
      </c>
      <c r="C82" s="403" t="s">
        <v>720</v>
      </c>
      <c r="D82" s="4"/>
      <c r="E82" s="4"/>
    </row>
    <row r="83" spans="1:5" ht="27.6">
      <c r="A83" s="4"/>
      <c r="B83" s="402" t="s">
        <v>996</v>
      </c>
      <c r="C83" s="403" t="s">
        <v>999</v>
      </c>
      <c r="D83" s="4"/>
      <c r="E83" s="4"/>
    </row>
    <row r="84" spans="1:5" ht="27.6">
      <c r="A84" s="4"/>
      <c r="B84" s="402" t="s">
        <v>997</v>
      </c>
      <c r="C84" s="403" t="s">
        <v>1000</v>
      </c>
      <c r="D84" s="4"/>
      <c r="E84" s="4"/>
    </row>
    <row r="85" spans="1:5" ht="27.6">
      <c r="A85" s="4"/>
      <c r="B85" s="402" t="s">
        <v>998</v>
      </c>
      <c r="C85" s="403" t="s">
        <v>721</v>
      </c>
      <c r="D85" s="4"/>
      <c r="E85" s="4"/>
    </row>
    <row r="86" spans="1:5" ht="6" customHeight="1">
      <c r="A86" s="4"/>
      <c r="B86" s="399"/>
      <c r="C86" s="399"/>
      <c r="D86" s="4"/>
      <c r="E86" s="4"/>
    </row>
    <row r="87" spans="1:5">
      <c r="A87" s="4"/>
      <c r="B87" s="401" t="s">
        <v>1050</v>
      </c>
      <c r="C87" s="4"/>
      <c r="D87" s="4"/>
      <c r="E87" s="4"/>
    </row>
    <row r="88" spans="1:5">
      <c r="A88" s="4"/>
      <c r="B88" s="402" t="s">
        <v>1051</v>
      </c>
      <c r="C88" s="403" t="s">
        <v>1053</v>
      </c>
      <c r="D88" s="4"/>
      <c r="E88" s="4"/>
    </row>
    <row r="89" spans="1:5">
      <c r="B89" s="404" t="s">
        <v>1052</v>
      </c>
      <c r="C89" s="624" t="s">
        <v>1054</v>
      </c>
    </row>
    <row r="90" spans="1:5">
      <c r="B90" s="77"/>
    </row>
    <row r="91" spans="1:5">
      <c r="B91" s="77"/>
    </row>
    <row r="92" spans="1:5">
      <c r="B92" s="77"/>
    </row>
    <row r="135" spans="2:2">
      <c r="B135" s="156"/>
    </row>
    <row r="136" spans="2:2">
      <c r="B136" s="156"/>
    </row>
    <row r="137" spans="2:2">
      <c r="B137" s="156"/>
    </row>
    <row r="138" spans="2:2">
      <c r="B138" s="156"/>
    </row>
    <row r="139" spans="2:2">
      <c r="B139" s="156"/>
    </row>
    <row r="140" spans="2:2">
      <c r="B140" s="53"/>
    </row>
    <row r="141" spans="2:2">
      <c r="B141" s="156"/>
    </row>
    <row r="142" spans="2:2">
      <c r="B142" s="156"/>
    </row>
    <row r="143" spans="2:2">
      <c r="B143" s="156"/>
    </row>
    <row r="144" spans="2:2">
      <c r="B144" s="156"/>
    </row>
    <row r="145" spans="2:2">
      <c r="B145" s="156"/>
    </row>
    <row r="146" spans="2:2">
      <c r="B146" s="156"/>
    </row>
    <row r="147" spans="2:2">
      <c r="B147" s="156"/>
    </row>
    <row r="148" spans="2:2">
      <c r="B148" s="156"/>
    </row>
    <row r="149" spans="2:2">
      <c r="B149" s="156"/>
    </row>
    <row r="150" spans="2:2">
      <c r="B150" s="156"/>
    </row>
    <row r="151" spans="2:2">
      <c r="B151" s="156"/>
    </row>
    <row r="152" spans="2:2">
      <c r="B152" s="156"/>
    </row>
    <row r="153" spans="2:2">
      <c r="B153" s="156"/>
    </row>
    <row r="154" spans="2:2">
      <c r="B154" s="156"/>
    </row>
    <row r="155" spans="2:2">
      <c r="B155" s="156"/>
    </row>
    <row r="156" spans="2:2">
      <c r="B156" s="156"/>
    </row>
    <row r="157" spans="2:2">
      <c r="B157" s="53"/>
    </row>
    <row r="158" spans="2:2">
      <c r="B158" s="156"/>
    </row>
    <row r="159" spans="2:2">
      <c r="B159" s="156"/>
    </row>
    <row r="160" spans="2:2">
      <c r="B160" s="156"/>
    </row>
    <row r="161" spans="2:2">
      <c r="B161" s="156"/>
    </row>
    <row r="162" spans="2:2">
      <c r="B162" s="156"/>
    </row>
    <row r="163" spans="2:2">
      <c r="B163" s="156"/>
    </row>
    <row r="164" spans="2:2">
      <c r="B164" s="156"/>
    </row>
    <row r="165" spans="2:2">
      <c r="B165" s="156"/>
    </row>
    <row r="166" spans="2:2">
      <c r="B166" s="156"/>
    </row>
    <row r="167" spans="2:2">
      <c r="B167" s="156"/>
    </row>
    <row r="168" spans="2:2">
      <c r="B168" s="156"/>
    </row>
    <row r="169" spans="2:2">
      <c r="B169" s="156"/>
    </row>
    <row r="170" spans="2:2">
      <c r="B170" s="156"/>
    </row>
    <row r="171" spans="2:2">
      <c r="B171" s="156"/>
    </row>
    <row r="172" spans="2:2">
      <c r="B172" s="156"/>
    </row>
    <row r="173" spans="2:2">
      <c r="B173" s="156"/>
    </row>
    <row r="174" spans="2:2">
      <c r="B174" s="53"/>
    </row>
    <row r="175" spans="2:2">
      <c r="B175" s="156"/>
    </row>
  </sheetData>
  <hyperlinks>
    <hyperlink ref="C18" r:id="rId1" location="data-download" xr:uid="{40D095A9-7B35-4F75-9924-F56BFA58396A}"/>
    <hyperlink ref="C44" r:id="rId2" location="data-download" xr:uid="{85979085-DAF3-4F4E-B1BD-8CFEF50E54C4}"/>
    <hyperlink ref="C47" r:id="rId3" xr:uid="{73159E9E-977C-4C0D-8F05-58CB38E67728}"/>
  </hyperlinks>
  <pageMargins left="0.7" right="0.7" top="0.75" bottom="0.75" header="0.3" footer="0.3"/>
  <pageSetup orientation="portrait" r:id="rId4"/>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F7C425-B7C1-434A-BB16-6BF3C9D4924C}">
  <sheetPr>
    <tabColor rgb="FF92D050"/>
  </sheetPr>
  <dimension ref="A1:CK138"/>
  <sheetViews>
    <sheetView zoomScale="55" zoomScaleNormal="55" workbookViewId="0">
      <selection activeCell="CH19" sqref="CH19"/>
    </sheetView>
  </sheetViews>
  <sheetFormatPr defaultColWidth="8.88671875" defaultRowHeight="14.4"/>
  <cols>
    <col min="2" max="2" width="24.6640625" customWidth="1"/>
    <col min="4" max="4" width="2.33203125" customWidth="1"/>
    <col min="5" max="5" width="5.5546875" bestFit="1" customWidth="1"/>
    <col min="6" max="6" width="7.77734375" customWidth="1"/>
    <col min="7" max="7" width="5.77734375" bestFit="1" customWidth="1"/>
    <col min="8" max="8" width="10.77734375" style="1" bestFit="1" customWidth="1"/>
    <col min="9" max="9" width="2.33203125" customWidth="1"/>
    <col min="10" max="10" width="5.5546875" bestFit="1" customWidth="1"/>
    <col min="11" max="11" width="10.77734375" bestFit="1" customWidth="1"/>
    <col min="12" max="12" width="2.33203125" customWidth="1"/>
    <col min="13" max="13" width="5.5546875" bestFit="1" customWidth="1"/>
    <col min="14" max="14" width="10.77734375" bestFit="1" customWidth="1"/>
    <col min="15" max="15" width="2.33203125" customWidth="1"/>
    <col min="16" max="16" width="5.5546875" bestFit="1" customWidth="1"/>
    <col min="17" max="17" width="7.21875" customWidth="1"/>
    <col min="18" max="18" width="5.77734375" bestFit="1" customWidth="1"/>
    <col min="19" max="19" width="10.109375" bestFit="1" customWidth="1"/>
    <col min="20" max="20" width="0" hidden="1" customWidth="1"/>
    <col min="21" max="21" width="8.88671875" hidden="1" customWidth="1"/>
    <col min="22" max="22" width="28" hidden="1" customWidth="1"/>
    <col min="23" max="23" width="6.109375" hidden="1" customWidth="1"/>
    <col min="24" max="24" width="12" hidden="1" customWidth="1"/>
    <col min="25" max="25" width="2.109375" hidden="1" customWidth="1"/>
    <col min="26" max="26" width="7.44140625" hidden="1" customWidth="1"/>
    <col min="27" max="28" width="6.6640625" hidden="1" customWidth="1"/>
    <col min="29" max="29" width="7.33203125" hidden="1" customWidth="1"/>
    <col min="30" max="30" width="1.33203125" hidden="1" customWidth="1"/>
    <col min="31" max="31" width="10.109375" style="1" hidden="1" customWidth="1"/>
    <col min="32" max="32" width="8.5546875" style="1" hidden="1" customWidth="1"/>
    <col min="33" max="33" width="4.33203125" style="1" hidden="1" customWidth="1"/>
    <col min="34" max="34" width="10.6640625" style="1" hidden="1" customWidth="1"/>
    <col min="35" max="35" width="1.33203125" hidden="1" customWidth="1"/>
    <col min="36" max="36" width="9.5546875" style="1" hidden="1" customWidth="1"/>
    <col min="37" max="37" width="8.5546875" style="1" hidden="1" customWidth="1"/>
    <col min="38" max="38" width="1" style="1" hidden="1" customWidth="1"/>
    <col min="39" max="39" width="10" style="1" hidden="1" customWidth="1"/>
    <col min="40" max="40" width="1" hidden="1" customWidth="1"/>
    <col min="41" max="41" width="6.33203125" hidden="1" customWidth="1"/>
    <col min="42" max="44" width="7.88671875" hidden="1" customWidth="1"/>
    <col min="45" max="45" width="10.6640625" hidden="1" customWidth="1"/>
    <col min="46" max="46" width="17.109375" style="379" hidden="1" customWidth="1"/>
    <col min="47" max="47" width="20.21875" style="379" hidden="1" customWidth="1"/>
    <col min="48" max="48" width="8.5546875" style="379" hidden="1" customWidth="1"/>
    <col min="49" max="49" width="16.88671875" style="379" hidden="1" customWidth="1"/>
    <col min="50" max="50" width="9.109375" style="379" hidden="1" customWidth="1"/>
    <col min="51" max="51" width="16" style="379" hidden="1" customWidth="1"/>
    <col min="52" max="52" width="5.5546875" style="380" hidden="1" customWidth="1"/>
    <col min="53" max="53" width="19.33203125" style="379" hidden="1" customWidth="1"/>
    <col min="54" max="54" width="8" style="379" hidden="1" customWidth="1"/>
    <col min="55" max="55" width="8.88671875" style="379" hidden="1" customWidth="1"/>
    <col min="56" max="56" width="20.21875" style="379" hidden="1" customWidth="1"/>
    <col min="57" max="57" width="5.6640625" style="379" hidden="1" customWidth="1"/>
    <col min="58" max="58" width="14.33203125" style="379" hidden="1" customWidth="1"/>
    <col min="59" max="59" width="5.6640625" style="379" hidden="1" customWidth="1"/>
    <col min="60" max="60" width="14.33203125" style="379" hidden="1" customWidth="1"/>
    <col min="61" max="61" width="5.6640625" style="379" hidden="1" customWidth="1"/>
    <col min="62" max="62" width="14.33203125" style="379" hidden="1" customWidth="1"/>
    <col min="63" max="63" width="8" style="379" hidden="1" customWidth="1"/>
    <col min="64" max="64" width="6.109375" style="379" hidden="1" customWidth="1"/>
    <col min="65" max="65" width="20.21875" style="379" hidden="1" customWidth="1"/>
    <col min="66" max="67" width="10.33203125" style="379" hidden="1" customWidth="1"/>
    <col min="68" max="71" width="8.88671875" style="379" hidden="1" customWidth="1"/>
    <col min="72" max="72" width="7.44140625" style="379" hidden="1" customWidth="1"/>
    <col min="73" max="73" width="10" style="379" hidden="1" customWidth="1"/>
    <col min="74" max="74" width="20.21875" style="380" hidden="1" customWidth="1"/>
    <col min="75" max="75" width="9.109375" style="379" hidden="1" customWidth="1"/>
    <col min="76" max="76" width="15.5546875" style="379" hidden="1" customWidth="1"/>
    <col min="77" max="77" width="9.6640625" style="379" hidden="1" customWidth="1"/>
    <col min="78" max="78" width="18" style="379" hidden="1" customWidth="1"/>
    <col min="79" max="79" width="8.88671875" style="379" hidden="1" customWidth="1"/>
    <col min="80" max="80" width="16.33203125" style="379" hidden="1" customWidth="1"/>
    <col min="81" max="82" width="8.88671875" style="379" hidden="1" customWidth="1"/>
    <col min="83" max="83" width="0" hidden="1" customWidth="1"/>
  </cols>
  <sheetData>
    <row r="1" spans="1:89">
      <c r="A1" s="4"/>
      <c r="B1" s="4"/>
      <c r="C1" s="4"/>
      <c r="D1" s="4"/>
      <c r="E1" s="4"/>
      <c r="F1" s="4"/>
      <c r="G1" s="4"/>
      <c r="H1" s="3"/>
      <c r="I1" s="4"/>
      <c r="J1" s="4"/>
      <c r="K1" s="4"/>
      <c r="L1" s="4"/>
      <c r="M1" s="4"/>
      <c r="N1" s="4"/>
      <c r="O1" s="4"/>
      <c r="P1" s="4"/>
      <c r="Q1" s="4"/>
      <c r="R1" s="4"/>
      <c r="S1" s="4"/>
      <c r="T1" s="4"/>
      <c r="U1" s="4"/>
      <c r="V1" s="4"/>
      <c r="W1" s="4"/>
      <c r="X1" s="4"/>
      <c r="Y1" s="4"/>
      <c r="Z1" s="4"/>
      <c r="AA1" s="4"/>
      <c r="AB1" s="4"/>
      <c r="AC1" s="4"/>
      <c r="AD1" s="4"/>
      <c r="AE1" s="3"/>
      <c r="AF1" s="3"/>
      <c r="AG1" s="3"/>
      <c r="AH1" s="3"/>
      <c r="AI1" s="4"/>
      <c r="AJ1" s="3"/>
      <c r="AK1" s="3"/>
      <c r="AL1" s="3"/>
      <c r="AM1" s="3"/>
      <c r="AN1" s="4"/>
      <c r="AO1" s="4"/>
      <c r="AP1" s="4"/>
      <c r="AQ1" s="4"/>
      <c r="AR1" s="4"/>
      <c r="AS1" s="4"/>
      <c r="AT1" s="164"/>
      <c r="AU1" s="164"/>
      <c r="AV1" s="164"/>
      <c r="AW1" s="164"/>
      <c r="AX1" s="164"/>
      <c r="AY1" s="164"/>
      <c r="AZ1" s="167"/>
      <c r="BA1" s="164"/>
      <c r="BB1" s="164"/>
      <c r="BC1" s="164"/>
      <c r="BD1" s="164"/>
      <c r="BE1" s="164"/>
      <c r="BF1" s="164"/>
      <c r="BG1" s="164"/>
      <c r="BH1" s="164"/>
      <c r="BI1" s="164"/>
      <c r="BJ1" s="164"/>
      <c r="BK1" s="164"/>
      <c r="BL1" s="164"/>
      <c r="BM1" s="164"/>
      <c r="BN1" s="164"/>
      <c r="BO1" s="164"/>
      <c r="BP1" s="164"/>
      <c r="BQ1" s="164"/>
      <c r="BR1" s="164"/>
      <c r="BS1" s="164"/>
      <c r="BT1" s="164"/>
      <c r="BU1" s="164"/>
      <c r="BV1" s="164"/>
      <c r="BW1" s="164"/>
      <c r="BX1" s="164"/>
      <c r="BY1" s="164"/>
      <c r="BZ1" s="164"/>
      <c r="CA1" s="164"/>
      <c r="CB1" s="164"/>
      <c r="CC1" s="164"/>
    </row>
    <row r="2" spans="1:89" ht="15" thickBot="1">
      <c r="A2" s="4"/>
      <c r="B2" s="4"/>
      <c r="C2" s="4"/>
      <c r="D2" s="4"/>
      <c r="E2" s="4"/>
      <c r="F2" s="4"/>
      <c r="G2" s="4"/>
      <c r="H2" s="3"/>
      <c r="I2" s="4"/>
      <c r="J2" s="4"/>
      <c r="K2" s="4"/>
      <c r="L2" s="4"/>
      <c r="M2" s="4"/>
      <c r="N2" s="4"/>
      <c r="O2" s="4"/>
      <c r="P2" s="4"/>
      <c r="Q2" s="4"/>
      <c r="R2" s="4"/>
      <c r="S2" s="4"/>
      <c r="T2" s="4"/>
      <c r="U2" s="4"/>
      <c r="V2" s="4"/>
      <c r="W2" s="4"/>
      <c r="X2" s="4"/>
      <c r="Y2" s="4"/>
      <c r="Z2" s="4"/>
      <c r="AA2" s="4"/>
      <c r="AB2" s="4"/>
      <c r="AC2" s="4"/>
      <c r="AD2" s="4"/>
      <c r="AE2" s="3"/>
      <c r="AF2" s="3"/>
      <c r="AG2" s="3"/>
      <c r="AH2" s="3"/>
      <c r="AI2" s="4"/>
      <c r="AJ2" s="3"/>
      <c r="AK2" s="3"/>
      <c r="AL2" s="3"/>
      <c r="AM2" s="3"/>
      <c r="AN2" s="4"/>
      <c r="AO2" s="4"/>
      <c r="AP2" s="4"/>
      <c r="AQ2" s="4"/>
      <c r="AR2" s="4"/>
      <c r="AS2" s="4"/>
      <c r="AT2" s="164"/>
      <c r="AU2" s="164"/>
      <c r="AV2" s="164"/>
      <c r="AW2" s="164"/>
      <c r="AX2" s="164"/>
      <c r="AY2" s="164"/>
      <c r="AZ2" s="167"/>
      <c r="BA2" s="167"/>
      <c r="BB2" s="167"/>
      <c r="BC2" s="167"/>
      <c r="BD2" s="164"/>
      <c r="BE2" s="164"/>
      <c r="BF2" s="164"/>
      <c r="BG2" s="164"/>
      <c r="BH2" s="164"/>
      <c r="BI2" s="164"/>
      <c r="BJ2" s="164"/>
      <c r="BK2" s="164"/>
      <c r="BL2" s="164"/>
      <c r="BM2" s="164"/>
      <c r="BN2" s="164"/>
      <c r="BO2" s="164"/>
      <c r="BP2" s="164"/>
      <c r="BQ2" s="164"/>
      <c r="BR2" s="164"/>
      <c r="BS2" s="164"/>
      <c r="BT2" s="164"/>
      <c r="BU2" s="164"/>
      <c r="BV2" s="164"/>
      <c r="BW2" s="164"/>
      <c r="BX2" s="164"/>
      <c r="BY2" s="164"/>
      <c r="BZ2" s="164"/>
      <c r="CA2" s="164"/>
      <c r="CB2" s="164"/>
      <c r="CC2" s="164"/>
    </row>
    <row r="3" spans="1:89" ht="14.4" customHeight="1" thickBot="1">
      <c r="A3" s="4"/>
      <c r="B3" s="761" t="s">
        <v>963</v>
      </c>
      <c r="C3" s="762"/>
      <c r="D3" s="762"/>
      <c r="E3" s="762"/>
      <c r="F3" s="762"/>
      <c r="G3" s="762"/>
      <c r="H3" s="762"/>
      <c r="I3" s="762"/>
      <c r="J3" s="762"/>
      <c r="K3" s="762"/>
      <c r="L3" s="762"/>
      <c r="M3" s="762"/>
      <c r="N3" s="762"/>
      <c r="O3" s="762"/>
      <c r="P3" s="762"/>
      <c r="Q3" s="762"/>
      <c r="R3" s="762"/>
      <c r="S3" s="763"/>
      <c r="T3" s="4"/>
      <c r="U3" s="4"/>
      <c r="V3" s="754" t="s">
        <v>966</v>
      </c>
      <c r="W3" s="755"/>
      <c r="X3" s="755"/>
      <c r="Y3" s="755"/>
      <c r="Z3" s="755"/>
      <c r="AA3" s="755"/>
      <c r="AB3" s="755"/>
      <c r="AC3" s="755"/>
      <c r="AD3" s="755"/>
      <c r="AE3" s="755"/>
      <c r="AF3" s="755"/>
      <c r="AG3" s="755"/>
      <c r="AH3" s="755"/>
      <c r="AI3" s="755"/>
      <c r="AJ3" s="755"/>
      <c r="AK3" s="755"/>
      <c r="AL3" s="755"/>
      <c r="AM3" s="755"/>
      <c r="AN3" s="755"/>
      <c r="AO3" s="755"/>
      <c r="AP3" s="755"/>
      <c r="AQ3" s="755"/>
      <c r="AR3" s="756"/>
      <c r="AS3" s="4"/>
      <c r="AT3" s="164"/>
      <c r="AU3" s="754" t="s">
        <v>486</v>
      </c>
      <c r="AV3" s="755"/>
      <c r="AW3" s="755"/>
      <c r="AX3" s="755"/>
      <c r="AY3" s="755"/>
      <c r="AZ3" s="755"/>
      <c r="BA3" s="756"/>
      <c r="BB3" s="167"/>
      <c r="BC3" s="167"/>
      <c r="BD3" s="754" t="s">
        <v>529</v>
      </c>
      <c r="BE3" s="755"/>
      <c r="BF3" s="755"/>
      <c r="BG3" s="755"/>
      <c r="BH3" s="755"/>
      <c r="BI3" s="755"/>
      <c r="BJ3" s="756"/>
      <c r="BK3" s="164"/>
      <c r="BL3" s="164"/>
      <c r="BM3" s="754" t="s">
        <v>527</v>
      </c>
      <c r="BN3" s="755"/>
      <c r="BO3" s="755"/>
      <c r="BP3" s="755"/>
      <c r="BQ3" s="755"/>
      <c r="BR3" s="755"/>
      <c r="BS3" s="756"/>
      <c r="BV3" s="754" t="s">
        <v>528</v>
      </c>
      <c r="BW3" s="755"/>
      <c r="BX3" s="755"/>
      <c r="BY3" s="755"/>
      <c r="BZ3" s="755"/>
      <c r="CA3" s="755"/>
      <c r="CB3" s="756"/>
      <c r="CC3" s="164"/>
      <c r="CG3" s="761" t="s">
        <v>1049</v>
      </c>
      <c r="CH3" s="762"/>
      <c r="CI3" s="762"/>
      <c r="CJ3" s="762"/>
      <c r="CK3" s="763"/>
    </row>
    <row r="4" spans="1:89" ht="15" thickBot="1">
      <c r="A4" s="4"/>
      <c r="B4" s="4"/>
      <c r="C4" s="4"/>
      <c r="D4" s="4"/>
      <c r="E4" s="4"/>
      <c r="F4" s="4"/>
      <c r="G4" s="4"/>
      <c r="H4" s="3"/>
      <c r="I4" s="4"/>
      <c r="J4" s="4"/>
      <c r="K4" s="4"/>
      <c r="L4" s="4"/>
      <c r="M4" s="4"/>
      <c r="N4" s="4"/>
      <c r="O4" s="4"/>
      <c r="P4" s="4"/>
      <c r="Q4" s="4"/>
      <c r="R4" s="4"/>
      <c r="S4" s="4"/>
      <c r="T4" s="4"/>
      <c r="U4" s="4"/>
      <c r="V4" s="4"/>
      <c r="W4" s="4"/>
      <c r="X4" s="4"/>
      <c r="Y4" s="4"/>
      <c r="Z4" s="4"/>
      <c r="AA4" s="4"/>
      <c r="AB4" s="4"/>
      <c r="AC4" s="4"/>
      <c r="AD4" s="4"/>
      <c r="AE4" s="3"/>
      <c r="AF4" s="3"/>
      <c r="AG4" s="3"/>
      <c r="AH4" s="3"/>
      <c r="AI4" s="4"/>
      <c r="AJ4" s="3"/>
      <c r="AK4" s="3"/>
      <c r="AL4" s="3"/>
      <c r="AM4" s="3"/>
      <c r="AN4" s="4"/>
      <c r="AO4" s="4"/>
      <c r="AP4" s="4"/>
      <c r="AQ4" s="4"/>
      <c r="AR4" s="4"/>
      <c r="AS4" s="4"/>
      <c r="AT4" s="164"/>
      <c r="AU4" s="164"/>
      <c r="AV4" s="164"/>
      <c r="AW4" s="164"/>
      <c r="AX4" s="164"/>
      <c r="AY4" s="164"/>
      <c r="AZ4" s="167"/>
      <c r="BA4" s="167"/>
      <c r="BB4" s="167"/>
      <c r="BC4" s="164"/>
      <c r="BD4" s="164"/>
      <c r="BE4" s="164"/>
      <c r="BF4" s="164"/>
      <c r="BG4" s="164"/>
      <c r="BH4" s="164"/>
      <c r="BI4" s="164"/>
      <c r="BJ4" s="164"/>
      <c r="BK4" s="164"/>
      <c r="BL4" s="164"/>
      <c r="BM4" s="164"/>
      <c r="BN4" s="164"/>
      <c r="BO4" s="164"/>
      <c r="BP4" s="164"/>
      <c r="BQ4" s="164"/>
      <c r="BR4" s="164"/>
      <c r="BS4" s="164"/>
      <c r="BT4" s="164"/>
      <c r="BU4" s="164"/>
      <c r="BV4" s="379"/>
      <c r="BW4" s="164"/>
      <c r="BY4" s="164"/>
      <c r="CA4" s="164"/>
      <c r="CC4" s="164"/>
    </row>
    <row r="5" spans="1:89" ht="16.2" customHeight="1">
      <c r="A5" s="4"/>
      <c r="B5" s="764" t="s">
        <v>217</v>
      </c>
      <c r="C5" s="766" t="s">
        <v>219</v>
      </c>
      <c r="D5" s="173"/>
      <c r="E5" s="757" t="s">
        <v>1</v>
      </c>
      <c r="F5" s="757">
        <v>0</v>
      </c>
      <c r="G5" s="757">
        <v>0</v>
      </c>
      <c r="H5" s="757">
        <v>0</v>
      </c>
      <c r="I5" s="254"/>
      <c r="J5" s="757" t="s">
        <v>961</v>
      </c>
      <c r="K5" s="757"/>
      <c r="L5" s="254"/>
      <c r="M5" s="757" t="s">
        <v>962</v>
      </c>
      <c r="N5" s="757"/>
      <c r="O5" s="254"/>
      <c r="P5" s="757" t="s">
        <v>714</v>
      </c>
      <c r="Q5" s="757">
        <v>0</v>
      </c>
      <c r="R5" s="757">
        <v>0</v>
      </c>
      <c r="S5" s="757">
        <v>0</v>
      </c>
      <c r="T5" s="4"/>
      <c r="U5" s="4"/>
      <c r="V5" s="764" t="s">
        <v>217</v>
      </c>
      <c r="W5" s="766" t="s">
        <v>219</v>
      </c>
      <c r="X5" s="201"/>
      <c r="Y5" s="173"/>
      <c r="Z5" s="757" t="s">
        <v>1</v>
      </c>
      <c r="AA5" s="757"/>
      <c r="AB5" s="757"/>
      <c r="AC5" s="757"/>
      <c r="AD5" s="173"/>
      <c r="AE5" s="757" t="s">
        <v>525</v>
      </c>
      <c r="AF5" s="757"/>
      <c r="AG5" s="757"/>
      <c r="AH5" s="757"/>
      <c r="AI5" s="173"/>
      <c r="AJ5" s="757" t="s">
        <v>526</v>
      </c>
      <c r="AK5" s="757"/>
      <c r="AL5" s="757"/>
      <c r="AM5" s="757"/>
      <c r="AN5" s="254"/>
      <c r="AO5" s="757" t="s">
        <v>460</v>
      </c>
      <c r="AP5" s="757"/>
      <c r="AQ5" s="757"/>
      <c r="AR5" s="757"/>
      <c r="AS5" s="183"/>
      <c r="AT5" s="164"/>
      <c r="AU5" s="758" t="s">
        <v>436</v>
      </c>
      <c r="AV5" s="164"/>
      <c r="AW5" s="381" t="s">
        <v>360</v>
      </c>
      <c r="AX5" s="164"/>
      <c r="AY5" s="381" t="s">
        <v>361</v>
      </c>
      <c r="AZ5" s="167"/>
      <c r="BA5" s="758" t="s">
        <v>437</v>
      </c>
      <c r="BB5" s="167"/>
      <c r="BC5" s="164"/>
      <c r="BD5" s="758" t="s">
        <v>436</v>
      </c>
      <c r="BE5" s="164"/>
      <c r="BF5" s="381" t="s">
        <v>360</v>
      </c>
      <c r="BG5" s="164"/>
      <c r="BH5" s="381" t="s">
        <v>361</v>
      </c>
      <c r="BI5" s="167"/>
      <c r="BJ5" s="758" t="s">
        <v>437</v>
      </c>
      <c r="BK5" s="164"/>
      <c r="BL5" s="164"/>
      <c r="BM5" s="758" t="s">
        <v>436</v>
      </c>
      <c r="BN5" s="164"/>
      <c r="BO5" s="381" t="s">
        <v>360</v>
      </c>
      <c r="BP5" s="164"/>
      <c r="BQ5" s="381" t="s">
        <v>361</v>
      </c>
      <c r="BR5" s="167"/>
      <c r="BS5" s="758" t="s">
        <v>437</v>
      </c>
      <c r="BT5" s="164"/>
      <c r="BU5" s="164"/>
      <c r="BV5" s="758" t="s">
        <v>436</v>
      </c>
      <c r="BW5" s="164"/>
      <c r="BX5" s="381" t="s">
        <v>360</v>
      </c>
      <c r="BY5" s="164"/>
      <c r="BZ5" s="381" t="s">
        <v>361</v>
      </c>
      <c r="CA5" s="167"/>
      <c r="CB5" s="758" t="s">
        <v>437</v>
      </c>
      <c r="CC5" s="164"/>
    </row>
    <row r="6" spans="1:89" ht="30.6" customHeight="1" thickBot="1">
      <c r="A6" s="4"/>
      <c r="B6" s="765">
        <v>0</v>
      </c>
      <c r="C6" s="767">
        <v>0</v>
      </c>
      <c r="D6" s="164"/>
      <c r="E6" s="200" t="s">
        <v>541</v>
      </c>
      <c r="F6" s="200" t="s">
        <v>458</v>
      </c>
      <c r="G6" s="200" t="s">
        <v>461</v>
      </c>
      <c r="H6" s="200" t="s">
        <v>459</v>
      </c>
      <c r="I6" s="203"/>
      <c r="J6" s="200" t="s">
        <v>920</v>
      </c>
      <c r="K6" s="200" t="s">
        <v>459</v>
      </c>
      <c r="L6" s="203"/>
      <c r="M6" s="200" t="s">
        <v>541</v>
      </c>
      <c r="N6" s="200" t="s">
        <v>459</v>
      </c>
      <c r="O6" s="203"/>
      <c r="P6" s="200" t="s">
        <v>541</v>
      </c>
      <c r="Q6" s="200" t="s">
        <v>458</v>
      </c>
      <c r="R6" s="200" t="s">
        <v>461</v>
      </c>
      <c r="S6" s="200" t="s">
        <v>459</v>
      </c>
      <c r="T6" s="4"/>
      <c r="U6" s="4"/>
      <c r="V6" s="768"/>
      <c r="W6" s="767"/>
      <c r="X6" s="163" t="s">
        <v>292</v>
      </c>
      <c r="Y6" s="164"/>
      <c r="Z6" s="200" t="s">
        <v>541</v>
      </c>
      <c r="AA6" s="200" t="s">
        <v>458</v>
      </c>
      <c r="AB6" s="200" t="s">
        <v>461</v>
      </c>
      <c r="AC6" s="200" t="s">
        <v>459</v>
      </c>
      <c r="AD6" s="202"/>
      <c r="AE6" s="200" t="s">
        <v>541</v>
      </c>
      <c r="AF6" s="200" t="s">
        <v>458</v>
      </c>
      <c r="AG6" s="200" t="s">
        <v>461</v>
      </c>
      <c r="AH6" s="200" t="s">
        <v>459</v>
      </c>
      <c r="AI6" s="202"/>
      <c r="AJ6" s="200" t="s">
        <v>541</v>
      </c>
      <c r="AK6" s="200" t="s">
        <v>458</v>
      </c>
      <c r="AL6" s="200" t="s">
        <v>461</v>
      </c>
      <c r="AM6" s="200" t="s">
        <v>459</v>
      </c>
      <c r="AN6" s="203"/>
      <c r="AO6" s="200" t="s">
        <v>541</v>
      </c>
      <c r="AP6" s="200" t="s">
        <v>458</v>
      </c>
      <c r="AQ6" s="200" t="s">
        <v>461</v>
      </c>
      <c r="AR6" s="200" t="s">
        <v>459</v>
      </c>
      <c r="AS6" s="184"/>
      <c r="AT6" s="164"/>
      <c r="AU6" s="759"/>
      <c r="AV6" s="164"/>
      <c r="AW6" s="382" t="s">
        <v>438</v>
      </c>
      <c r="AX6" s="164"/>
      <c r="AY6" s="382" t="s">
        <v>423</v>
      </c>
      <c r="AZ6" s="167"/>
      <c r="BA6" s="760"/>
      <c r="BB6" s="167"/>
      <c r="BC6" s="164"/>
      <c r="BD6" s="759"/>
      <c r="BE6" s="164"/>
      <c r="BF6" s="382" t="s">
        <v>438</v>
      </c>
      <c r="BG6" s="164"/>
      <c r="BH6" s="382" t="s">
        <v>423</v>
      </c>
      <c r="BI6" s="167"/>
      <c r="BJ6" s="760"/>
      <c r="BK6" s="164"/>
      <c r="BL6" s="164"/>
      <c r="BM6" s="759"/>
      <c r="BN6" s="164"/>
      <c r="BO6" s="382" t="s">
        <v>438</v>
      </c>
      <c r="BP6" s="164"/>
      <c r="BQ6" s="382" t="s">
        <v>423</v>
      </c>
      <c r="BR6" s="167"/>
      <c r="BS6" s="760"/>
      <c r="BT6" s="164"/>
      <c r="BU6" s="164"/>
      <c r="BV6" s="759"/>
      <c r="BW6" s="164"/>
      <c r="BX6" s="382" t="s">
        <v>438</v>
      </c>
      <c r="BY6" s="164"/>
      <c r="BZ6" s="382" t="s">
        <v>423</v>
      </c>
      <c r="CA6" s="167"/>
      <c r="CB6" s="760"/>
      <c r="CC6" s="164"/>
      <c r="CG6" s="411" t="str">
        <f>'DataLab Backing Numbers'!C5</f>
        <v>Age group</v>
      </c>
      <c r="CH6" s="610" t="str">
        <f>'DataLab Backing Numbers'!D5</f>
        <v>All Australia</v>
      </c>
      <c r="CI6" s="610" t="str">
        <f>'DataLab Backing Numbers'!E5</f>
        <v>European</v>
      </c>
      <c r="CJ6" s="610" t="str">
        <f>'DataLab Backing Numbers'!F5</f>
        <v>Asian</v>
      </c>
      <c r="CK6" s="610" t="str">
        <f>'DataLab Backing Numbers'!G5</f>
        <v>First Nations</v>
      </c>
    </row>
    <row r="7" spans="1:89">
      <c r="A7" s="4"/>
      <c r="B7" s="714" t="s">
        <v>1098</v>
      </c>
      <c r="C7" s="4"/>
      <c r="D7" s="4"/>
      <c r="E7" s="4"/>
      <c r="F7" s="4"/>
      <c r="G7" s="4"/>
      <c r="H7" s="3"/>
      <c r="I7" s="4"/>
      <c r="J7" s="4"/>
      <c r="K7" s="4"/>
      <c r="L7" s="4"/>
      <c r="M7" s="4"/>
      <c r="N7" s="4"/>
      <c r="O7" s="4"/>
      <c r="P7" s="4"/>
      <c r="Q7" s="4"/>
      <c r="R7" s="4"/>
      <c r="S7" s="4"/>
      <c r="T7" s="4"/>
      <c r="U7" s="4"/>
      <c r="V7" s="165" t="s">
        <v>415</v>
      </c>
      <c r="W7" s="166">
        <v>1.6</v>
      </c>
      <c r="X7" s="167" t="s">
        <v>439</v>
      </c>
      <c r="Y7" s="164"/>
      <c r="Z7" s="168">
        <f>'TBL_Build_NHS_Obese_45+'!$I$22</f>
        <v>38.160066868665766</v>
      </c>
      <c r="AA7" s="168">
        <f t="shared" ref="AA7:AA17" si="0">(((Z7/100)*($W7-1))/(1+((Z7/100)*($W7-1))))*100</f>
        <v>18.630413232696107</v>
      </c>
      <c r="AB7" s="168">
        <f>'NHS - Communality (DataLab)'!J13</f>
        <v>67.690728000000007</v>
      </c>
      <c r="AC7" s="168">
        <f>AA7/$BD$22*$AC$18</f>
        <v>6.4307169680533391</v>
      </c>
      <c r="AD7" s="164"/>
      <c r="AE7" s="168">
        <f>' EuroAsian - DataLab (45+)'!F11</f>
        <v>37.200000000000003</v>
      </c>
      <c r="AF7" s="168">
        <f t="shared" ref="AF7:AF17" si="1">(((AE7/100)*($W7-1))/(1+((AE7/100)*($W7-1))))*100</f>
        <v>18.247220405493792</v>
      </c>
      <c r="AG7" s="168">
        <f t="shared" ref="AG7:AG17" si="2">AB7</f>
        <v>67.690728000000007</v>
      </c>
      <c r="AH7" s="168">
        <f>AF7/$BM$22*$AH$18</f>
        <v>6.2713282440407445</v>
      </c>
      <c r="AI7" s="164"/>
      <c r="AJ7" s="168">
        <f>' EuroAsian - DataLab (45+)'!F27</f>
        <v>18.8</v>
      </c>
      <c r="AK7" s="168">
        <f t="shared" ref="AK7:AK17" si="3">(((AJ7/100)*($W7-1))/(1+((AJ7/100)*($W7-1))))*100</f>
        <v>10.136592379583034</v>
      </c>
      <c r="AL7" s="168">
        <f t="shared" ref="AL7:AL17" si="4">AB7</f>
        <v>67.690728000000007</v>
      </c>
      <c r="AM7" s="168">
        <f>AK7/$BV$22*$AM$18</f>
        <v>3.6545632852914913</v>
      </c>
      <c r="AN7" s="167"/>
      <c r="AO7" s="168">
        <f>'Table 18.1 Body Mass Index (BMI'!$N$44</f>
        <v>51.337792642140471</v>
      </c>
      <c r="AP7" s="168">
        <f t="shared" ref="AP7:AP17" si="5">(((AO7/100)*($W7-1))/(1+((AO7/100)*($W7-1))))*100</f>
        <v>23.548964459217594</v>
      </c>
      <c r="AQ7" s="168">
        <f>'NATSIHS - Communality (DataLab)'!J10</f>
        <v>64.39629699999999</v>
      </c>
      <c r="AR7" s="168">
        <f>AP7/$AU$22*$AR$18</f>
        <v>7.288412833971643</v>
      </c>
      <c r="AS7" s="168"/>
      <c r="AT7" s="164"/>
      <c r="AU7" s="383">
        <f t="shared" ref="AU7:AU17" si="6">1-(AP7/100)</f>
        <v>0.76451035540782408</v>
      </c>
      <c r="AV7" s="164"/>
      <c r="AW7" s="383">
        <f t="shared" ref="AW7:AW17" si="7">AQ7/100</f>
        <v>0.64396296999999991</v>
      </c>
      <c r="AX7" s="164"/>
      <c r="AY7" s="384">
        <f t="shared" ref="AY7:AY17" si="8">1-AW7</f>
        <v>0.35603703000000009</v>
      </c>
      <c r="AZ7" s="167"/>
      <c r="BA7" s="383">
        <f t="shared" ref="BA7:BA17" si="9">1-((AP7/100)*$AY7)</f>
        <v>0.91615696634364607</v>
      </c>
      <c r="BB7" s="167"/>
      <c r="BC7" s="164"/>
      <c r="BD7" s="383">
        <f t="shared" ref="BD7:BD17" si="10">1-(AA7/100)</f>
        <v>0.81369586767303892</v>
      </c>
      <c r="BE7" s="164"/>
      <c r="BF7" s="384">
        <f t="shared" ref="BF7:BF17" si="11">AB7/100</f>
        <v>0.67690728000000011</v>
      </c>
      <c r="BG7" s="164"/>
      <c r="BH7" s="384">
        <f t="shared" ref="BH7:BH17" si="12">1-BF7</f>
        <v>0.32309271999999989</v>
      </c>
      <c r="BI7" s="167"/>
      <c r="BJ7" s="384">
        <f>1-((AA7/100)*$BH7)</f>
        <v>0.93980649113924219</v>
      </c>
      <c r="BK7" s="164"/>
      <c r="BL7" s="164"/>
      <c r="BM7" s="383">
        <f t="shared" ref="BM7:BM17" si="13">1-(AF7/100)</f>
        <v>0.81752779594506209</v>
      </c>
      <c r="BN7" s="164"/>
      <c r="BO7" s="384">
        <f>BF7</f>
        <v>0.67690728000000011</v>
      </c>
      <c r="BP7" s="164"/>
      <c r="BQ7" s="384">
        <f t="shared" ref="BQ7:BQ17" si="14">1-BO7</f>
        <v>0.32309271999999989</v>
      </c>
      <c r="BR7" s="167"/>
      <c r="BS7" s="384">
        <f t="shared" ref="BS7:BS17" si="15">1-((AF7/100)*$BQ7)</f>
        <v>0.94104455926749508</v>
      </c>
      <c r="BT7" s="164"/>
      <c r="BU7" s="164"/>
      <c r="BV7" s="383">
        <f t="shared" ref="BV7:BV17" si="16">1-(AK7/100)</f>
        <v>0.89863407620416969</v>
      </c>
      <c r="BW7" s="164"/>
      <c r="BX7" s="384">
        <f>BF7</f>
        <v>0.67690728000000011</v>
      </c>
      <c r="BY7" s="164"/>
      <c r="BZ7" s="384">
        <f t="shared" ref="BZ7:BZ17" si="17">1-BX7</f>
        <v>0.32309271999999989</v>
      </c>
      <c r="CA7" s="167"/>
      <c r="CB7" s="384">
        <f t="shared" ref="CB7:CB17" si="18">1-((AK7/100)*$BZ7)</f>
        <v>0.96724940796549241</v>
      </c>
      <c r="CC7" s="164"/>
      <c r="CG7" s="392" t="str">
        <f>'DataLab Backing Numbers'!C6</f>
        <v>&lt;45</v>
      </c>
      <c r="CH7" s="611">
        <f>'DataLab Backing Numbers'!D6</f>
        <v>11539</v>
      </c>
      <c r="CI7" s="611">
        <f>'DataLab Backing Numbers'!E6</f>
        <v>1884</v>
      </c>
      <c r="CJ7" s="611">
        <f>'DataLab Backing Numbers'!F6</f>
        <v>2240</v>
      </c>
      <c r="CK7" s="611">
        <f>'DataLab Backing Numbers'!G6</f>
        <v>7748</v>
      </c>
    </row>
    <row r="8" spans="1:89">
      <c r="A8" s="4"/>
      <c r="B8" s="169" t="str">
        <f>V10</f>
        <v>Low Education (≤Grade 8)</v>
      </c>
      <c r="C8" s="167">
        <f>W10</f>
        <v>1.59</v>
      </c>
      <c r="D8" s="4"/>
      <c r="E8" s="168">
        <f>Z10</f>
        <v>9.9773290011178783</v>
      </c>
      <c r="F8" s="168">
        <f>AA10</f>
        <v>5.5593651795977372</v>
      </c>
      <c r="G8" s="168">
        <f>AB10</f>
        <v>69.714298999999997</v>
      </c>
      <c r="H8" s="168">
        <f>AC10</f>
        <v>1.9189431573800038</v>
      </c>
      <c r="I8" s="168"/>
      <c r="J8" s="168">
        <f>AE10</f>
        <v>11.600000000000001</v>
      </c>
      <c r="K8" s="168">
        <f>AH10</f>
        <v>2.2015202111532086</v>
      </c>
      <c r="L8" s="4"/>
      <c r="M8" s="168">
        <f>AJ10</f>
        <v>8.7999999999999989</v>
      </c>
      <c r="N8" s="168">
        <f>AM10</f>
        <v>1.7794896879499835</v>
      </c>
      <c r="O8" s="167"/>
      <c r="P8" s="168">
        <f>AO10</f>
        <v>22.613065326633166</v>
      </c>
      <c r="Q8" s="168">
        <f>AP10</f>
        <v>11.771225892263358</v>
      </c>
      <c r="R8" s="168">
        <f>AQ10</f>
        <v>59.886500490000003</v>
      </c>
      <c r="S8" s="168">
        <f>AR10</f>
        <v>3.6431985794250092</v>
      </c>
      <c r="T8" s="4"/>
      <c r="U8" s="4"/>
      <c r="V8" s="165" t="s">
        <v>2</v>
      </c>
      <c r="W8" s="167">
        <v>1.38</v>
      </c>
      <c r="X8" s="167" t="s">
        <v>294</v>
      </c>
      <c r="Y8" s="164"/>
      <c r="Z8" s="168">
        <f>'TBL_Build_NHS_Physical_45+'!$I$21*100</f>
        <v>84.707211684330574</v>
      </c>
      <c r="AA8" s="168">
        <f t="shared" si="0"/>
        <v>24.350591686471859</v>
      </c>
      <c r="AB8" s="168">
        <f>'NHS - Communality (DataLab)'!J14</f>
        <v>57.998970999999997</v>
      </c>
      <c r="AC8" s="168">
        <f>AA8/$BD$22*$AC$18</f>
        <v>8.4051685372988327</v>
      </c>
      <c r="AD8" s="164"/>
      <c r="AE8" s="168">
        <f>' EuroAsian - DataLab (45+)'!F12</f>
        <v>82.5</v>
      </c>
      <c r="AF8" s="168">
        <f t="shared" si="1"/>
        <v>23.867529501332314</v>
      </c>
      <c r="AG8" s="168">
        <f t="shared" si="2"/>
        <v>57.998970999999997</v>
      </c>
      <c r="AH8" s="168">
        <f>AF8/$BM$22*$AH$18</f>
        <v>8.2029541240218542</v>
      </c>
      <c r="AI8" s="164"/>
      <c r="AJ8" s="168">
        <f>' EuroAsian - DataLab (45+)'!F28</f>
        <v>89.9</v>
      </c>
      <c r="AK8" s="168">
        <f t="shared" si="3"/>
        <v>25.463245926566387</v>
      </c>
      <c r="AL8" s="168">
        <f t="shared" si="4"/>
        <v>57.998970999999997</v>
      </c>
      <c r="AM8" s="168">
        <f>AK8/$BV$22*$AM$18</f>
        <v>9.1803083524411697</v>
      </c>
      <c r="AN8" s="167"/>
      <c r="AO8" s="168">
        <f>'TBL_Build_NATSIHS_Physical_45+'!$I$16</f>
        <v>88.227146814404449</v>
      </c>
      <c r="AP8" s="168">
        <f t="shared" si="5"/>
        <v>25.108395743003548</v>
      </c>
      <c r="AQ8" s="168">
        <f>'NATSIHS - Communality (DataLab)'!J11</f>
        <v>51.326884860900002</v>
      </c>
      <c r="AR8" s="168">
        <f>AP8/$AU$22*$AR$18</f>
        <v>7.7710573681772068</v>
      </c>
      <c r="AS8" s="168"/>
      <c r="AT8" s="164"/>
      <c r="AU8" s="385">
        <f t="shared" si="6"/>
        <v>0.74891604256996458</v>
      </c>
      <c r="AV8" s="164"/>
      <c r="AW8" s="385">
        <f t="shared" si="7"/>
        <v>0.51326884860900002</v>
      </c>
      <c r="AX8" s="164"/>
      <c r="AY8" s="386">
        <f t="shared" si="8"/>
        <v>0.48673115139099998</v>
      </c>
      <c r="AZ8" s="167"/>
      <c r="BA8" s="385">
        <f t="shared" si="9"/>
        <v>0.87778961630426999</v>
      </c>
      <c r="BB8" s="167"/>
      <c r="BC8" s="164"/>
      <c r="BD8" s="385">
        <f t="shared" si="10"/>
        <v>0.75649408313528144</v>
      </c>
      <c r="BE8" s="164"/>
      <c r="BF8" s="386">
        <f t="shared" si="11"/>
        <v>0.57998970999999999</v>
      </c>
      <c r="BG8" s="164"/>
      <c r="BH8" s="386">
        <f t="shared" si="12"/>
        <v>0.42001029000000001</v>
      </c>
      <c r="BI8" s="167"/>
      <c r="BJ8" s="386">
        <f t="shared" ref="BJ8:BJ17" si="19">1-((AA8/100)*$BH8)</f>
        <v>0.89772500924093368</v>
      </c>
      <c r="BK8" s="164"/>
      <c r="BL8" s="164"/>
      <c r="BM8" s="385">
        <f t="shared" si="13"/>
        <v>0.76132470498667693</v>
      </c>
      <c r="BN8" s="164"/>
      <c r="BO8" s="386">
        <f t="shared" ref="BO8:BO17" si="20">BF8</f>
        <v>0.57998970999999999</v>
      </c>
      <c r="BP8" s="164"/>
      <c r="BQ8" s="386">
        <f t="shared" si="14"/>
        <v>0.42001029000000001</v>
      </c>
      <c r="BR8" s="167"/>
      <c r="BS8" s="386">
        <f t="shared" si="15"/>
        <v>0.89975392012561861</v>
      </c>
      <c r="BT8" s="164"/>
      <c r="BU8" s="164"/>
      <c r="BV8" s="385">
        <f t="shared" si="16"/>
        <v>0.74536754073433609</v>
      </c>
      <c r="BW8" s="164"/>
      <c r="BX8" s="386">
        <f t="shared" ref="BX8:BX17" si="21">BF8</f>
        <v>0.57998970999999999</v>
      </c>
      <c r="BY8" s="164"/>
      <c r="BZ8" s="386">
        <f t="shared" si="17"/>
        <v>0.42001029000000001</v>
      </c>
      <c r="CA8" s="167"/>
      <c r="CB8" s="386">
        <f t="shared" si="18"/>
        <v>0.89305174694041534</v>
      </c>
      <c r="CC8" s="164"/>
      <c r="CG8" s="392" t="str">
        <f>'DataLab Backing Numbers'!C7</f>
        <v>45-65</v>
      </c>
      <c r="CH8" s="611">
        <f>'DataLab Backing Numbers'!D7</f>
        <v>5851</v>
      </c>
      <c r="CI8" s="611">
        <f>'DataLab Backing Numbers'!E7</f>
        <v>1731</v>
      </c>
      <c r="CJ8" s="611">
        <f>'DataLab Backing Numbers'!F7</f>
        <v>520</v>
      </c>
      <c r="CK8" s="611">
        <f>'DataLab Backing Numbers'!G7</f>
        <v>2167</v>
      </c>
    </row>
    <row r="9" spans="1:89">
      <c r="A9" s="4"/>
      <c r="B9" s="4"/>
      <c r="C9" s="4"/>
      <c r="D9" s="4"/>
      <c r="E9" s="4"/>
      <c r="F9" s="4"/>
      <c r="G9" s="4"/>
      <c r="H9" s="167" t="str">
        <f>"("&amp;FIXED(H8-((1.96*(SQRT(((H8/100)*(1-H8/100))/$CH$11)))*100),1)&amp;$CG$16&amp;FIXED(H8+((1.96*(SQRT(((H8/100)*(1-H8/100))/$CH$11)))*100),1)&amp;")"</f>
        <v>(1.6-2.2)</v>
      </c>
      <c r="I9" s="4"/>
      <c r="J9" s="4"/>
      <c r="K9" s="167" t="str">
        <f>"("&amp;FIXED(K8-((1.96*(SQRT(((K8/100)*(1-K8/100))/$CI$11)))*100),1)&amp;$CG$16&amp;FIXED(K8+((1.96*(SQRT(((K8/100)*(1-K8/100))/$CI$11)))*100),1)&amp;")"</f>
        <v>(1.7-2.7)</v>
      </c>
      <c r="L9" s="4"/>
      <c r="M9" s="4"/>
      <c r="N9" s="167" t="str">
        <f>"("&amp;FIXED(N8-((1.96*(SQRT(((N8/100)*(1-N8/100))/$CJ$11)))*100),1)&amp;$CG$16&amp;FIXED(N8+((1.96*(SQRT(((N8/100)*(1-N8/100))/$CJ$11)))*100),1)&amp;")"</f>
        <v>(0.8-2.8)</v>
      </c>
      <c r="O9" s="4"/>
      <c r="P9" s="4"/>
      <c r="Q9" s="4"/>
      <c r="R9" s="4"/>
      <c r="S9" s="167" t="str">
        <f>"("&amp;FIXED(S8-((1.96*(SQRT(((S8/100)*(1-S8/100))/$CK$11)))*100),1)&amp;$CG$16&amp;FIXED(S8+((1.96*(SQRT(((S8/100)*(1-S8/100))/$CK$11)))*100),1)&amp;")"</f>
        <v>(3.0-4.3)</v>
      </c>
      <c r="T9" s="4"/>
      <c r="U9" s="4"/>
      <c r="V9" s="165" t="s">
        <v>343</v>
      </c>
      <c r="W9" s="166">
        <v>1.6</v>
      </c>
      <c r="X9" s="166" t="s">
        <v>295</v>
      </c>
      <c r="Y9" s="164"/>
      <c r="Z9" s="168">
        <f>'TBL_Build_NHS_Smoker_45+'!I17*100</f>
        <v>12.630952256608976</v>
      </c>
      <c r="AA9" s="168">
        <f t="shared" si="0"/>
        <v>7.044684883413856</v>
      </c>
      <c r="AB9" s="168">
        <f>'NHS - Communality (DataLab)'!J15</f>
        <v>69.871117999999996</v>
      </c>
      <c r="AC9" s="168">
        <f>AA9/$BD$22*$AC$18</f>
        <v>2.4316355224399064</v>
      </c>
      <c r="AD9" s="164"/>
      <c r="AE9" s="168">
        <f>' EuroAsian - DataLab (45+)'!F13</f>
        <v>13.700000000000001</v>
      </c>
      <c r="AF9" s="168">
        <f t="shared" si="1"/>
        <v>7.5956385141378684</v>
      </c>
      <c r="AG9" s="168">
        <f t="shared" si="2"/>
        <v>69.871117999999996</v>
      </c>
      <c r="AH9" s="168">
        <f>AF9/$BM$22*$AH$18</f>
        <v>2.6105204675937839</v>
      </c>
      <c r="AI9" s="164"/>
      <c r="AJ9" s="168">
        <f>' EuroAsian - DataLab (45+)'!F29</f>
        <v>8</v>
      </c>
      <c r="AK9" s="168">
        <f t="shared" si="3"/>
        <v>4.5801526717557257</v>
      </c>
      <c r="AL9" s="168">
        <f t="shared" si="4"/>
        <v>69.871117999999996</v>
      </c>
      <c r="AM9" s="168">
        <f>AK9/$BV$22*$AM$18</f>
        <v>1.6512904108625839</v>
      </c>
      <c r="AN9" s="166"/>
      <c r="AO9" s="168">
        <f>'Table 11.1 Smoker status'!$N$62</f>
        <v>37.235228539576376</v>
      </c>
      <c r="AP9" s="168">
        <f t="shared" si="5"/>
        <v>18.261344997266271</v>
      </c>
      <c r="AQ9" s="168">
        <f>'NATSIHS - Communality (DataLab)'!J12</f>
        <v>72.71567306</v>
      </c>
      <c r="AR9" s="168">
        <f>AP9/$AU$22*$AR$18</f>
        <v>5.6518927392394325</v>
      </c>
      <c r="AS9" s="168"/>
      <c r="AT9" s="164"/>
      <c r="AU9" s="385">
        <f t="shared" si="6"/>
        <v>0.81738655002733729</v>
      </c>
      <c r="AV9" s="164"/>
      <c r="AW9" s="385">
        <f t="shared" si="7"/>
        <v>0.72715673059999997</v>
      </c>
      <c r="AX9" s="164"/>
      <c r="AY9" s="386">
        <f t="shared" si="8"/>
        <v>0.27284326940000003</v>
      </c>
      <c r="AZ9" s="167"/>
      <c r="BA9" s="385">
        <f t="shared" si="9"/>
        <v>0.95017514927304536</v>
      </c>
      <c r="BB9" s="167"/>
      <c r="BC9" s="164"/>
      <c r="BD9" s="385">
        <f t="shared" si="10"/>
        <v>0.92955315116586146</v>
      </c>
      <c r="BE9" s="164"/>
      <c r="BF9" s="386">
        <f t="shared" si="11"/>
        <v>0.69871117999999999</v>
      </c>
      <c r="BG9" s="164"/>
      <c r="BH9" s="386">
        <f t="shared" si="12"/>
        <v>0.30128882000000001</v>
      </c>
      <c r="BI9" s="167"/>
      <c r="BJ9" s="386">
        <f t="shared" si="19"/>
        <v>0.97877515204204402</v>
      </c>
      <c r="BK9" s="164"/>
      <c r="BL9" s="164"/>
      <c r="BM9" s="385">
        <f t="shared" si="13"/>
        <v>0.9240436148586213</v>
      </c>
      <c r="BN9" s="164"/>
      <c r="BO9" s="386">
        <f t="shared" si="20"/>
        <v>0.69871117999999999</v>
      </c>
      <c r="BP9" s="164"/>
      <c r="BQ9" s="386">
        <f t="shared" si="14"/>
        <v>0.30128882000000001</v>
      </c>
      <c r="BR9" s="167"/>
      <c r="BS9" s="386">
        <f t="shared" si="15"/>
        <v>0.97711519034928851</v>
      </c>
      <c r="BT9" s="164"/>
      <c r="BU9" s="164"/>
      <c r="BV9" s="385">
        <f t="shared" si="16"/>
        <v>0.95419847328244278</v>
      </c>
      <c r="BW9" s="164"/>
      <c r="BX9" s="386">
        <f t="shared" si="21"/>
        <v>0.69871117999999999</v>
      </c>
      <c r="BY9" s="164"/>
      <c r="BZ9" s="386">
        <f t="shared" si="17"/>
        <v>0.30128882000000001</v>
      </c>
      <c r="CA9" s="167"/>
      <c r="CB9" s="386">
        <f t="shared" si="18"/>
        <v>0.98620051206106873</v>
      </c>
      <c r="CC9" s="164"/>
      <c r="CG9" s="392" t="str">
        <f>'DataLab Backing Numbers'!C8</f>
        <v>&gt;65</v>
      </c>
      <c r="CH9" s="611">
        <f>'DataLab Backing Numbers'!D8</f>
        <v>3925</v>
      </c>
      <c r="CI9" s="611">
        <f>'DataLab Backing Numbers'!E8</f>
        <v>1382</v>
      </c>
      <c r="CJ9" s="611">
        <f>'DataLab Backing Numbers'!F8</f>
        <v>164</v>
      </c>
      <c r="CK9" s="611">
        <f>'DataLab Backing Numbers'!G8</f>
        <v>664</v>
      </c>
    </row>
    <row r="10" spans="1:89" hidden="1">
      <c r="A10" s="4"/>
      <c r="B10" s="609" t="s">
        <v>1003</v>
      </c>
      <c r="C10" s="4"/>
      <c r="D10" s="4"/>
      <c r="E10" s="4"/>
      <c r="F10" s="4"/>
      <c r="G10" s="4"/>
      <c r="H10" s="3"/>
      <c r="I10" s="4"/>
      <c r="J10" s="488"/>
      <c r="K10" s="488"/>
      <c r="L10" s="4"/>
      <c r="M10" s="488"/>
      <c r="N10" s="488"/>
      <c r="O10" s="4"/>
      <c r="P10" s="4"/>
      <c r="Q10" s="4"/>
      <c r="R10" s="4"/>
      <c r="S10" s="4"/>
      <c r="T10" s="4"/>
      <c r="U10" s="4"/>
      <c r="V10" s="169" t="s">
        <v>485</v>
      </c>
      <c r="W10" s="167">
        <v>1.59</v>
      </c>
      <c r="X10" s="167" t="s">
        <v>293</v>
      </c>
      <c r="Y10" s="164"/>
      <c r="Z10" s="168">
        <f>'TBL_Build_NHS_HigScl_45+'!I17</f>
        <v>9.9773290011178783</v>
      </c>
      <c r="AA10" s="168">
        <f t="shared" si="0"/>
        <v>5.5593651795977372</v>
      </c>
      <c r="AB10" s="168">
        <f>'NHS - Communality (DataLab)'!J16</f>
        <v>69.714298999999997</v>
      </c>
      <c r="AC10" s="168">
        <f t="shared" ref="AC10" si="22">AA10/$BD$22*$AC$18</f>
        <v>1.9189431573800038</v>
      </c>
      <c r="AD10" s="164"/>
      <c r="AE10" s="168">
        <f>' EuroAsian - DataLab (45+)'!F14</f>
        <v>11.600000000000001</v>
      </c>
      <c r="AF10" s="168">
        <f t="shared" si="1"/>
        <v>6.4056006888547801</v>
      </c>
      <c r="AG10" s="168">
        <f t="shared" si="2"/>
        <v>69.714298999999997</v>
      </c>
      <c r="AH10" s="168">
        <f t="shared" ref="AH10" si="23">AF10/$BM$22*$AH$18</f>
        <v>2.2015202111532086</v>
      </c>
      <c r="AI10" s="164"/>
      <c r="AJ10" s="168">
        <f>' EuroAsian - DataLab (45+)'!F30</f>
        <v>8.7999999999999989</v>
      </c>
      <c r="AK10" s="168">
        <f t="shared" si="3"/>
        <v>4.9357365579131489</v>
      </c>
      <c r="AL10" s="168">
        <f t="shared" si="4"/>
        <v>69.714298999999997</v>
      </c>
      <c r="AM10" s="168">
        <f t="shared" ref="AM10" si="24">AK10/$BV$22*$AM$18</f>
        <v>1.7794896879499835</v>
      </c>
      <c r="AN10" s="167"/>
      <c r="AO10" s="168">
        <f>'TBL_Build_NATSIHS_HigScl+45+'!$I$18</f>
        <v>22.613065326633166</v>
      </c>
      <c r="AP10" s="168">
        <f t="shared" si="5"/>
        <v>11.771225892263358</v>
      </c>
      <c r="AQ10" s="168">
        <f>'NATSIHS - Communality (DataLab)'!J13</f>
        <v>59.886500490000003</v>
      </c>
      <c r="AR10" s="168">
        <f t="shared" ref="AR10" si="25">AP10/$AU$22*$AR$18</f>
        <v>3.6431985794250092</v>
      </c>
      <c r="AS10" s="168"/>
      <c r="AT10" s="164"/>
      <c r="AU10" s="385">
        <f t="shared" si="6"/>
        <v>0.88228774107736641</v>
      </c>
      <c r="AV10" s="164"/>
      <c r="AW10" s="385">
        <f t="shared" si="7"/>
        <v>0.59886500490000005</v>
      </c>
      <c r="AX10" s="164"/>
      <c r="AY10" s="386">
        <f t="shared" si="8"/>
        <v>0.40113499509999995</v>
      </c>
      <c r="AZ10" s="167"/>
      <c r="BA10" s="385">
        <f t="shared" si="9"/>
        <v>0.95278149359385944</v>
      </c>
      <c r="BB10" s="167"/>
      <c r="BC10" s="164"/>
      <c r="BD10" s="385">
        <f t="shared" si="10"/>
        <v>0.94440634820402258</v>
      </c>
      <c r="BE10" s="164"/>
      <c r="BF10" s="386">
        <f t="shared" si="11"/>
        <v>0.69714299000000002</v>
      </c>
      <c r="BG10" s="164"/>
      <c r="BH10" s="386">
        <f t="shared" si="12"/>
        <v>0.30285700999999998</v>
      </c>
      <c r="BI10" s="167"/>
      <c r="BJ10" s="386">
        <f t="shared" si="19"/>
        <v>0.98316307284208915</v>
      </c>
      <c r="BK10" s="164"/>
      <c r="BL10" s="164"/>
      <c r="BM10" s="385">
        <f t="shared" si="13"/>
        <v>0.93594399311145215</v>
      </c>
      <c r="BN10" s="164"/>
      <c r="BO10" s="386">
        <f t="shared" si="20"/>
        <v>0.69714299000000002</v>
      </c>
      <c r="BP10" s="164"/>
      <c r="BQ10" s="386">
        <f t="shared" si="14"/>
        <v>0.30285700999999998</v>
      </c>
      <c r="BR10" s="167"/>
      <c r="BS10" s="386">
        <f t="shared" si="15"/>
        <v>0.98060018928119497</v>
      </c>
      <c r="BT10" s="164"/>
      <c r="BU10" s="164"/>
      <c r="BV10" s="385">
        <f t="shared" si="16"/>
        <v>0.95064263442086849</v>
      </c>
      <c r="BW10" s="164"/>
      <c r="BX10" s="386">
        <f t="shared" si="21"/>
        <v>0.69714299000000002</v>
      </c>
      <c r="BY10" s="164"/>
      <c r="BZ10" s="386">
        <f t="shared" si="17"/>
        <v>0.30285700999999998</v>
      </c>
      <c r="CA10" s="167"/>
      <c r="CB10" s="386">
        <f t="shared" si="18"/>
        <v>0.98505177583922732</v>
      </c>
      <c r="CC10" s="164"/>
      <c r="CG10" s="4"/>
      <c r="CH10" s="3"/>
      <c r="CI10" s="3"/>
      <c r="CJ10" s="3"/>
      <c r="CK10" s="3"/>
    </row>
    <row r="11" spans="1:89">
      <c r="A11" s="4"/>
      <c r="B11" s="4"/>
      <c r="C11" s="4"/>
      <c r="D11" s="4"/>
      <c r="E11" s="4"/>
      <c r="F11" s="4"/>
      <c r="G11" s="4"/>
      <c r="H11" s="3"/>
      <c r="I11" s="4"/>
      <c r="J11" s="4"/>
      <c r="K11" s="4"/>
      <c r="L11" s="4"/>
      <c r="M11" s="4"/>
      <c r="N11" s="4"/>
      <c r="O11" s="4"/>
      <c r="P11" s="4"/>
      <c r="Q11" s="4"/>
      <c r="R11" s="4"/>
      <c r="S11" s="4"/>
      <c r="T11" s="4"/>
      <c r="U11" s="4"/>
      <c r="V11" s="165" t="s">
        <v>3</v>
      </c>
      <c r="W11" s="166">
        <v>1.5</v>
      </c>
      <c r="X11" s="166" t="s">
        <v>296</v>
      </c>
      <c r="Y11" s="164"/>
      <c r="Z11" s="168">
        <f>'Table 3.1 Long-term health cond'!V32*100</f>
        <v>10.848800267536159</v>
      </c>
      <c r="AA11" s="168">
        <f t="shared" si="0"/>
        <v>5.1452985522187582</v>
      </c>
      <c r="AB11" s="168">
        <f>'NHS - Communality (DataLab)'!J17</f>
        <v>52.191220440000009</v>
      </c>
      <c r="AC11" s="168">
        <f t="shared" ref="AC11:AC17" si="26">AA11/$BD$22*$AC$18</f>
        <v>1.7760185075972741</v>
      </c>
      <c r="AD11" s="164"/>
      <c r="AE11" s="168">
        <f>' EuroAsian - DataLab (45+)'!F15</f>
        <v>9.6</v>
      </c>
      <c r="AF11" s="168">
        <f t="shared" si="1"/>
        <v>4.5801526717557248</v>
      </c>
      <c r="AG11" s="168">
        <f t="shared" si="2"/>
        <v>52.191220440000009</v>
      </c>
      <c r="AH11" s="168">
        <f t="shared" ref="AH11:AH17" si="27">AF11/$BM$22*$AH$18</f>
        <v>1.5741378782136246</v>
      </c>
      <c r="AI11" s="164"/>
      <c r="AJ11" s="168">
        <f>' EuroAsian - DataLab (45+)'!F31</f>
        <v>12.7</v>
      </c>
      <c r="AK11" s="168">
        <f t="shared" si="3"/>
        <v>5.9708509637987781</v>
      </c>
      <c r="AL11" s="168">
        <f t="shared" si="4"/>
        <v>52.191220440000009</v>
      </c>
      <c r="AM11" s="168">
        <f t="shared" ref="AM11:AM17" si="28">AK11/$BV$22*$AM$18</f>
        <v>2.1526812854976343</v>
      </c>
      <c r="AN11" s="166"/>
      <c r="AO11" s="168">
        <f>'TBL_Build_NATSIHS_Diabetes_45+'!$I$24</f>
        <v>27.892677473448856</v>
      </c>
      <c r="AP11" s="168">
        <f t="shared" si="5"/>
        <v>12.239391709590388</v>
      </c>
      <c r="AQ11" s="168">
        <f>'NATSIHS - Communality (DataLab)'!J14</f>
        <v>58.790227380000005</v>
      </c>
      <c r="AR11" s="168">
        <f t="shared" ref="AR11:AR17" si="29">AP11/$AU$22*$AR$18</f>
        <v>3.7880960655689297</v>
      </c>
      <c r="AS11" s="168"/>
      <c r="AT11" s="164"/>
      <c r="AU11" s="385">
        <f t="shared" si="6"/>
        <v>0.87760608290409614</v>
      </c>
      <c r="AV11" s="164"/>
      <c r="AW11" s="385">
        <f t="shared" si="7"/>
        <v>0.58790227380000004</v>
      </c>
      <c r="AX11" s="164"/>
      <c r="AY11" s="386">
        <f t="shared" si="8"/>
        <v>0.41209772619999996</v>
      </c>
      <c r="AZ11" s="167"/>
      <c r="BA11" s="385">
        <f t="shared" si="9"/>
        <v>0.94956174506406676</v>
      </c>
      <c r="BB11" s="167"/>
      <c r="BC11" s="164"/>
      <c r="BD11" s="385">
        <f t="shared" si="10"/>
        <v>0.94854701447781242</v>
      </c>
      <c r="BE11" s="164"/>
      <c r="BF11" s="386">
        <f t="shared" si="11"/>
        <v>0.52191220440000008</v>
      </c>
      <c r="BG11" s="164"/>
      <c r="BH11" s="386">
        <f t="shared" si="12"/>
        <v>0.47808779559999992</v>
      </c>
      <c r="BI11" s="167"/>
      <c r="BJ11" s="386">
        <f t="shared" si="19"/>
        <v>0.97540095557465867</v>
      </c>
      <c r="BK11" s="164"/>
      <c r="BL11" s="164"/>
      <c r="BM11" s="385">
        <f t="shared" si="13"/>
        <v>0.95419847328244278</v>
      </c>
      <c r="BN11" s="164"/>
      <c r="BO11" s="386">
        <f t="shared" si="20"/>
        <v>0.52191220440000008</v>
      </c>
      <c r="BP11" s="164"/>
      <c r="BQ11" s="386">
        <f t="shared" si="14"/>
        <v>0.47808779559999992</v>
      </c>
      <c r="BR11" s="167"/>
      <c r="BS11" s="386">
        <f t="shared" si="15"/>
        <v>0.97810284905648859</v>
      </c>
      <c r="BT11" s="164"/>
      <c r="BU11" s="164"/>
      <c r="BV11" s="385">
        <f t="shared" si="16"/>
        <v>0.94029149036201221</v>
      </c>
      <c r="BW11" s="164"/>
      <c r="BX11" s="386">
        <f t="shared" si="21"/>
        <v>0.52191220440000008</v>
      </c>
      <c r="BY11" s="164"/>
      <c r="BZ11" s="386">
        <f t="shared" si="17"/>
        <v>0.47808779559999992</v>
      </c>
      <c r="CA11" s="167"/>
      <c r="CB11" s="386">
        <f t="shared" si="18"/>
        <v>0.97145409024861307</v>
      </c>
      <c r="CC11" s="164"/>
      <c r="CG11" s="612" t="str">
        <f>'DataLab Backing Numbers'!C10</f>
        <v>≥45</v>
      </c>
      <c r="CH11" s="613">
        <f>'DataLab Backing Numbers'!D10</f>
        <v>9776</v>
      </c>
      <c r="CI11" s="613">
        <f>'DataLab Backing Numbers'!E10</f>
        <v>3113</v>
      </c>
      <c r="CJ11" s="614">
        <f>'DataLab Backing Numbers'!F10</f>
        <v>684</v>
      </c>
      <c r="CK11" s="613">
        <f>'DataLab Backing Numbers'!G10</f>
        <v>2831</v>
      </c>
    </row>
    <row r="12" spans="1:89">
      <c r="A12" s="4"/>
      <c r="B12" s="165" t="str">
        <f>V14</f>
        <v>Hearing loss (≥55)</v>
      </c>
      <c r="C12" s="167">
        <f>W14</f>
        <v>1.94</v>
      </c>
      <c r="D12" s="4"/>
      <c r="E12" s="168">
        <f>Z14</f>
        <v>26.559128099237704</v>
      </c>
      <c r="F12" s="168">
        <f>AA14</f>
        <v>19.977965397126006</v>
      </c>
      <c r="G12" s="168">
        <f>AB14</f>
        <v>52.699392999999993</v>
      </c>
      <c r="H12" s="168">
        <f>AC14</f>
        <v>6.895855688322202</v>
      </c>
      <c r="I12" s="168"/>
      <c r="J12" s="168">
        <f>AE14</f>
        <v>26.5</v>
      </c>
      <c r="K12" s="168">
        <f>AH14</f>
        <v>6.8539247799288585</v>
      </c>
      <c r="L12" s="4"/>
      <c r="M12" s="168">
        <f>AJ14</f>
        <v>19.400000000000002</v>
      </c>
      <c r="N12" s="168">
        <f>AM14</f>
        <v>5.5606218116820045</v>
      </c>
      <c r="O12" s="167"/>
      <c r="P12" s="168">
        <f>AO14</f>
        <v>29.20081967213115</v>
      </c>
      <c r="Q12" s="168">
        <f>AP14</f>
        <v>21.537101053139324</v>
      </c>
      <c r="R12" s="168">
        <f>AQ14</f>
        <v>60.112294522500001</v>
      </c>
      <c r="S12" s="168">
        <f>AR14</f>
        <v>6.6657403978034697</v>
      </c>
      <c r="T12" s="4"/>
      <c r="U12" s="4"/>
      <c r="V12" s="165" t="s">
        <v>61</v>
      </c>
      <c r="W12" s="166">
        <v>1.6</v>
      </c>
      <c r="X12" s="166" t="s">
        <v>297</v>
      </c>
      <c r="Y12" s="164"/>
      <c r="Z12" s="168">
        <f>'Table 3.1 Long-term health cond'!$G$163</f>
        <v>24.714697767745168</v>
      </c>
      <c r="AA12" s="168">
        <f t="shared" si="0"/>
        <v>12.91384761561522</v>
      </c>
      <c r="AB12" s="168">
        <f>'NHS - Communality (DataLab)'!J18</f>
        <v>52.206277999999998</v>
      </c>
      <c r="AC12" s="168">
        <f t="shared" si="26"/>
        <v>4.4575124527484258</v>
      </c>
      <c r="AD12" s="164"/>
      <c r="AE12" s="168">
        <f>' EuroAsian - DataLab (45+)'!F16</f>
        <v>24.5</v>
      </c>
      <c r="AF12" s="168">
        <f t="shared" si="1"/>
        <v>12.816041848299914</v>
      </c>
      <c r="AG12" s="168">
        <f t="shared" si="2"/>
        <v>52.206277999999998</v>
      </c>
      <c r="AH12" s="168">
        <f t="shared" si="27"/>
        <v>4.4047040280092666</v>
      </c>
      <c r="AI12" s="164"/>
      <c r="AJ12" s="168">
        <f>' EuroAsian - DataLab (45+)'!F32</f>
        <v>20.3</v>
      </c>
      <c r="AK12" s="168">
        <f t="shared" si="3"/>
        <v>10.857550365484046</v>
      </c>
      <c r="AL12" s="168">
        <f t="shared" si="4"/>
        <v>52.206277999999998</v>
      </c>
      <c r="AM12" s="168">
        <f t="shared" si="28"/>
        <v>3.9144915222025944</v>
      </c>
      <c r="AN12" s="166"/>
      <c r="AO12" s="168">
        <f>'TBL_Build_NATSIHS_Hyp_45+'!$I$25</f>
        <v>30.463946338736729</v>
      </c>
      <c r="AP12" s="168">
        <f t="shared" si="5"/>
        <v>15.453686200378078</v>
      </c>
      <c r="AQ12" s="168">
        <f>'NATSIHS - Communality (DataLab)'!J15</f>
        <v>51.437666596900009</v>
      </c>
      <c r="AR12" s="168">
        <f t="shared" si="29"/>
        <v>4.7829213479881512</v>
      </c>
      <c r="AS12" s="168"/>
      <c r="AT12" s="164"/>
      <c r="AU12" s="385">
        <f t="shared" si="6"/>
        <v>0.84546313799621919</v>
      </c>
      <c r="AV12" s="164"/>
      <c r="AW12" s="385">
        <f t="shared" si="7"/>
        <v>0.51437666596900011</v>
      </c>
      <c r="AX12" s="164"/>
      <c r="AY12" s="386">
        <f t="shared" si="8"/>
        <v>0.48562333403099989</v>
      </c>
      <c r="AZ12" s="167"/>
      <c r="BA12" s="385">
        <f t="shared" si="9"/>
        <v>0.92495329384303537</v>
      </c>
      <c r="BB12" s="167"/>
      <c r="BC12" s="164"/>
      <c r="BD12" s="385">
        <f t="shared" si="10"/>
        <v>0.87086152384384774</v>
      </c>
      <c r="BE12" s="164"/>
      <c r="BF12" s="386">
        <f t="shared" si="11"/>
        <v>0.52206277999999995</v>
      </c>
      <c r="BG12" s="164"/>
      <c r="BH12" s="386">
        <f t="shared" si="12"/>
        <v>0.47793722000000005</v>
      </c>
      <c r="BI12" s="167"/>
      <c r="BJ12" s="386">
        <f t="shared" si="19"/>
        <v>0.93827991571089231</v>
      </c>
      <c r="BK12" s="164"/>
      <c r="BL12" s="164"/>
      <c r="BM12" s="385">
        <f t="shared" si="13"/>
        <v>0.87183958151700081</v>
      </c>
      <c r="BN12" s="164"/>
      <c r="BO12" s="386">
        <f t="shared" si="20"/>
        <v>0.52206277999999995</v>
      </c>
      <c r="BP12" s="164"/>
      <c r="BQ12" s="386">
        <f t="shared" si="14"/>
        <v>0.47793722000000005</v>
      </c>
      <c r="BR12" s="167"/>
      <c r="BS12" s="386">
        <f t="shared" si="15"/>
        <v>0.93874736587619878</v>
      </c>
      <c r="BT12" s="164"/>
      <c r="BU12" s="164"/>
      <c r="BV12" s="385">
        <f t="shared" si="16"/>
        <v>0.89142449634515952</v>
      </c>
      <c r="BW12" s="164"/>
      <c r="BX12" s="386">
        <f t="shared" si="21"/>
        <v>0.52206277999999995</v>
      </c>
      <c r="BY12" s="164"/>
      <c r="BZ12" s="386">
        <f t="shared" si="17"/>
        <v>0.47793722000000005</v>
      </c>
      <c r="CA12" s="167"/>
      <c r="CB12" s="386">
        <f t="shared" si="18"/>
        <v>0.94810772562310575</v>
      </c>
      <c r="CC12" s="164"/>
      <c r="CG12" s="612" t="str">
        <f>'DataLab Backing Numbers'!C11</f>
        <v>≥55</v>
      </c>
      <c r="CH12" s="613">
        <f>'DataLab Backing Numbers'!D11</f>
        <v>6976</v>
      </c>
      <c r="CI12" s="613">
        <f>'DataLab Backing Numbers'!E11</f>
        <v>2253</v>
      </c>
      <c r="CJ12" s="614">
        <f>'DataLab Backing Numbers'!F11</f>
        <v>375</v>
      </c>
      <c r="CK12" s="613">
        <f>'DataLab Backing Numbers'!G11</f>
        <v>1680</v>
      </c>
    </row>
    <row r="13" spans="1:89">
      <c r="A13" s="4"/>
      <c r="B13" s="4"/>
      <c r="C13" s="4"/>
      <c r="D13" s="4"/>
      <c r="E13" s="4"/>
      <c r="F13" s="4"/>
      <c r="G13" s="4"/>
      <c r="H13" s="167" t="str">
        <f>"("&amp;FIXED(H12-((1.96*(SQRT(((H12/100)*(1-H12/100))/$CH$12)))*100),1)&amp;$CG$16&amp;FIXED(H12+((1.96*(SQRT(((H12/100)*(1-H12/100))/$CH$12)))*100),1)&amp;")"</f>
        <v>(6.3-7.5)</v>
      </c>
      <c r="I13" s="4"/>
      <c r="J13" s="4"/>
      <c r="K13" s="167" t="str">
        <f>"("&amp;FIXED(K12-((1.96*(SQRT(((K12/100)*(1-K12/100))/$CI$12)))*100),1)&amp;$CG$16&amp;FIXED(K12+((1.96*(SQRT(((K12/100)*(1-K12/100))/$CI$12)))*100),1)&amp;")"</f>
        <v>(5.8-7.9)</v>
      </c>
      <c r="L13" s="4"/>
      <c r="M13" s="4"/>
      <c r="N13" s="167" t="str">
        <f>"("&amp;FIXED(N12-((1.96*(SQRT(((N12/100)*(1-N12/100))/$CJ$12)))*100),1)&amp;$CG$16&amp;FIXED(N12+((1.96*(SQRT(((N12/100)*(1-N12/100))/$CJ$12)))*100),1)&amp;")"</f>
        <v>(3.2-7.9)</v>
      </c>
      <c r="O13" s="4"/>
      <c r="P13" s="4"/>
      <c r="Q13" s="4"/>
      <c r="R13" s="4"/>
      <c r="S13" s="167" t="str">
        <f>"("&amp;FIXED(S12-((1.96*(SQRT(((S12/100)*(1-S12/100))/$CK$12)))*100),1)&amp;$CG$16&amp;FIXED(S12+((1.96*(SQRT(((S12/100)*(1-S12/100))/$CK$12)))*100),1)&amp;")"</f>
        <v>(5.5-7.9)</v>
      </c>
      <c r="T13" s="4"/>
      <c r="U13" s="4"/>
      <c r="V13" s="165" t="s">
        <v>4</v>
      </c>
      <c r="W13" s="166">
        <v>1.9</v>
      </c>
      <c r="X13" s="166" t="s">
        <v>440</v>
      </c>
      <c r="Y13" s="164"/>
      <c r="Z13" s="168">
        <f>'Table 3.1 Long-term health cond'!$V$41*100</f>
        <v>13.768706629880445</v>
      </c>
      <c r="AA13" s="168">
        <f t="shared" si="0"/>
        <v>11.025565923260388</v>
      </c>
      <c r="AB13" s="168">
        <f>'NHS - Communality (DataLab)'!J19</f>
        <v>42.395122569999998</v>
      </c>
      <c r="AC13" s="168">
        <f t="shared" si="26"/>
        <v>3.8057284602076753</v>
      </c>
      <c r="AD13" s="164"/>
      <c r="AE13" s="168">
        <f>' EuroAsian - DataLab (45+)'!F17</f>
        <v>9.4</v>
      </c>
      <c r="AF13" s="168">
        <f t="shared" si="1"/>
        <v>7.8001106398672322</v>
      </c>
      <c r="AG13" s="168">
        <f t="shared" si="2"/>
        <v>42.395122569999998</v>
      </c>
      <c r="AH13" s="168">
        <f t="shared" si="27"/>
        <v>2.6807948320564137</v>
      </c>
      <c r="AI13" s="164"/>
      <c r="AJ13" s="168">
        <f>' EuroAsian - DataLab (45+)'!F33</f>
        <v>4</v>
      </c>
      <c r="AK13" s="168">
        <f t="shared" si="3"/>
        <v>3.4749034749034742</v>
      </c>
      <c r="AL13" s="168">
        <f t="shared" si="4"/>
        <v>42.395122569999998</v>
      </c>
      <c r="AM13" s="168">
        <f t="shared" si="28"/>
        <v>1.2528129951138907</v>
      </c>
      <c r="AN13" s="166"/>
      <c r="AO13" s="168">
        <f>'TBL_Build_NATSIHS_Depress_45+'!$I$13</f>
        <v>21.070234113712381</v>
      </c>
      <c r="AP13" s="168">
        <f t="shared" si="5"/>
        <v>15.940399212819795</v>
      </c>
      <c r="AQ13" s="168">
        <f>'NATSIHS - Communality (DataLab)'!J16</f>
        <v>66.346057889999997</v>
      </c>
      <c r="AR13" s="168">
        <f t="shared" si="29"/>
        <v>4.9335591975838122</v>
      </c>
      <c r="AS13" s="168"/>
      <c r="AT13" s="164"/>
      <c r="AU13" s="385">
        <f t="shared" si="6"/>
        <v>0.840596007871802</v>
      </c>
      <c r="AV13" s="164"/>
      <c r="AW13" s="385">
        <f t="shared" si="7"/>
        <v>0.66346057889999999</v>
      </c>
      <c r="AX13" s="164"/>
      <c r="AY13" s="386">
        <f t="shared" si="8"/>
        <v>0.33653942110000001</v>
      </c>
      <c r="AZ13" s="167"/>
      <c r="BA13" s="385">
        <f t="shared" si="9"/>
        <v>0.94635427276814732</v>
      </c>
      <c r="BB13" s="167"/>
      <c r="BC13" s="164"/>
      <c r="BD13" s="385">
        <f t="shared" si="10"/>
        <v>0.88974434076739617</v>
      </c>
      <c r="BE13" s="164"/>
      <c r="BF13" s="386">
        <f t="shared" si="11"/>
        <v>0.42395122569999999</v>
      </c>
      <c r="BG13" s="164"/>
      <c r="BH13" s="386">
        <f t="shared" si="12"/>
        <v>0.57604877430000001</v>
      </c>
      <c r="BI13" s="167"/>
      <c r="BJ13" s="386">
        <f t="shared" si="19"/>
        <v>0.93648736263942012</v>
      </c>
      <c r="BK13" s="164"/>
      <c r="BL13" s="164"/>
      <c r="BM13" s="385">
        <f t="shared" si="13"/>
        <v>0.9219988936013277</v>
      </c>
      <c r="BN13" s="164"/>
      <c r="BO13" s="386">
        <f t="shared" si="20"/>
        <v>0.42395122569999999</v>
      </c>
      <c r="BP13" s="164"/>
      <c r="BQ13" s="386">
        <f t="shared" si="14"/>
        <v>0.57604877430000001</v>
      </c>
      <c r="BR13" s="167"/>
      <c r="BS13" s="386">
        <f t="shared" si="15"/>
        <v>0.95506755826500089</v>
      </c>
      <c r="BT13" s="164"/>
      <c r="BU13" s="164"/>
      <c r="BV13" s="385">
        <f t="shared" si="16"/>
        <v>0.96525096525096521</v>
      </c>
      <c r="BW13" s="164"/>
      <c r="BX13" s="386">
        <f t="shared" si="21"/>
        <v>0.42395122569999999</v>
      </c>
      <c r="BY13" s="164"/>
      <c r="BZ13" s="386">
        <f t="shared" si="17"/>
        <v>0.57604877430000001</v>
      </c>
      <c r="CA13" s="167"/>
      <c r="CB13" s="386">
        <f t="shared" si="18"/>
        <v>0.97998286112471045</v>
      </c>
      <c r="CC13" s="164"/>
      <c r="CG13" s="4"/>
      <c r="CH13" s="3"/>
      <c r="CI13" s="3"/>
      <c r="CJ13" s="3"/>
      <c r="CK13" s="3"/>
    </row>
    <row r="14" spans="1:89">
      <c r="A14" s="4"/>
      <c r="B14" s="165" t="str">
        <f>V7</f>
        <v>Obesity</v>
      </c>
      <c r="C14" s="166">
        <f>W7</f>
        <v>1.6</v>
      </c>
      <c r="D14" s="4"/>
      <c r="E14" s="168">
        <f>Z7</f>
        <v>38.160066868665766</v>
      </c>
      <c r="F14" s="168">
        <f>AA7</f>
        <v>18.630413232696107</v>
      </c>
      <c r="G14" s="168">
        <f>AB7</f>
        <v>67.690728000000007</v>
      </c>
      <c r="H14" s="168">
        <f>AC7</f>
        <v>6.4307169680533391</v>
      </c>
      <c r="I14" s="168"/>
      <c r="J14" s="168">
        <f>AE7</f>
        <v>37.200000000000003</v>
      </c>
      <c r="K14" s="168">
        <f>AH7</f>
        <v>6.2713282440407445</v>
      </c>
      <c r="L14" s="4"/>
      <c r="M14" s="168">
        <f>AJ7</f>
        <v>18.8</v>
      </c>
      <c r="N14" s="168">
        <f>AM7</f>
        <v>3.6545632852914913</v>
      </c>
      <c r="O14" s="167"/>
      <c r="P14" s="168">
        <f>AO7</f>
        <v>51.337792642140471</v>
      </c>
      <c r="Q14" s="168">
        <f>AP7</f>
        <v>23.548964459217594</v>
      </c>
      <c r="R14" s="168">
        <f>AQ7</f>
        <v>64.39629699999999</v>
      </c>
      <c r="S14" s="168">
        <f>AR7</f>
        <v>7.288412833971643</v>
      </c>
      <c r="T14" s="4"/>
      <c r="U14" s="4"/>
      <c r="V14" s="165" t="s">
        <v>870</v>
      </c>
      <c r="W14" s="167">
        <v>1.94</v>
      </c>
      <c r="X14" s="167" t="s">
        <v>298</v>
      </c>
      <c r="Y14" s="164"/>
      <c r="Z14" s="168">
        <f>'TBL_Build_NHS_Hearing_55+'!$I$15</f>
        <v>26.559128099237704</v>
      </c>
      <c r="AA14" s="168">
        <f t="shared" si="0"/>
        <v>19.977965397126006</v>
      </c>
      <c r="AB14" s="168">
        <f>'NHS - Communality (DataLab)'!J20</f>
        <v>52.699392999999993</v>
      </c>
      <c r="AC14" s="168">
        <f t="shared" si="26"/>
        <v>6.895855688322202</v>
      </c>
      <c r="AD14" s="164"/>
      <c r="AE14" s="168">
        <f>' EuroAsian - DataLab (45+)'!F18</f>
        <v>26.5</v>
      </c>
      <c r="AF14" s="168">
        <f t="shared" si="1"/>
        <v>19.942358498118644</v>
      </c>
      <c r="AG14" s="168">
        <f t="shared" si="2"/>
        <v>52.699392999999993</v>
      </c>
      <c r="AH14" s="168">
        <f t="shared" si="27"/>
        <v>6.8539247799288585</v>
      </c>
      <c r="AI14" s="164"/>
      <c r="AJ14" s="168">
        <f>' EuroAsian - DataLab (45+)'!F34</f>
        <v>19.400000000000002</v>
      </c>
      <c r="AK14" s="168">
        <f t="shared" si="3"/>
        <v>15.423390507121351</v>
      </c>
      <c r="AL14" s="168">
        <f t="shared" si="4"/>
        <v>52.699392999999993</v>
      </c>
      <c r="AM14" s="168">
        <f t="shared" si="28"/>
        <v>5.5606218116820045</v>
      </c>
      <c r="AN14" s="167"/>
      <c r="AO14" s="168">
        <f>SUM('TBL_Build_NATSIHS_HearingCon55+'!H14)</f>
        <v>29.20081967213115</v>
      </c>
      <c r="AP14" s="168">
        <f t="shared" si="5"/>
        <v>21.537101053139324</v>
      </c>
      <c r="AQ14" s="168">
        <f>'NATSIHS - Communality (DataLab)'!J17</f>
        <v>60.112294522500001</v>
      </c>
      <c r="AR14" s="168">
        <f t="shared" si="29"/>
        <v>6.6657403978034697</v>
      </c>
      <c r="AS14" s="168"/>
      <c r="AT14" s="164"/>
      <c r="AU14" s="385">
        <f t="shared" si="6"/>
        <v>0.78462898946860671</v>
      </c>
      <c r="AV14" s="164"/>
      <c r="AW14" s="385">
        <f t="shared" si="7"/>
        <v>0.60112294522499998</v>
      </c>
      <c r="AX14" s="164"/>
      <c r="AY14" s="386">
        <f t="shared" si="8"/>
        <v>0.39887705477500002</v>
      </c>
      <c r="AZ14" s="167"/>
      <c r="BA14" s="385">
        <f t="shared" si="9"/>
        <v>0.91409344563532235</v>
      </c>
      <c r="BB14" s="167"/>
      <c r="BC14" s="164"/>
      <c r="BD14" s="385">
        <f t="shared" si="10"/>
        <v>0.80022034602873993</v>
      </c>
      <c r="BE14" s="164"/>
      <c r="BF14" s="386">
        <f t="shared" si="11"/>
        <v>0.52699392999999994</v>
      </c>
      <c r="BG14" s="164"/>
      <c r="BH14" s="386">
        <f t="shared" si="12"/>
        <v>0.47300607000000006</v>
      </c>
      <c r="BI14" s="167"/>
      <c r="BJ14" s="386">
        <f t="shared" si="19"/>
        <v>0.90550301100909436</v>
      </c>
      <c r="BK14" s="164"/>
      <c r="BL14" s="164"/>
      <c r="BM14" s="385">
        <f t="shared" si="13"/>
        <v>0.8005764150188136</v>
      </c>
      <c r="BN14" s="164"/>
      <c r="BO14" s="386">
        <f t="shared" si="20"/>
        <v>0.52699392999999994</v>
      </c>
      <c r="BP14" s="164"/>
      <c r="BQ14" s="386">
        <f t="shared" si="14"/>
        <v>0.47300607000000006</v>
      </c>
      <c r="BR14" s="167"/>
      <c r="BS14" s="386">
        <f t="shared" si="15"/>
        <v>0.90567143380273796</v>
      </c>
      <c r="BT14" s="164"/>
      <c r="BU14" s="164"/>
      <c r="BV14" s="385">
        <f t="shared" si="16"/>
        <v>0.84576609492878652</v>
      </c>
      <c r="BW14" s="164"/>
      <c r="BX14" s="386">
        <f t="shared" si="21"/>
        <v>0.52699392999999994</v>
      </c>
      <c r="BY14" s="164"/>
      <c r="BZ14" s="386">
        <f t="shared" si="17"/>
        <v>0.47300607000000006</v>
      </c>
      <c r="CA14" s="167"/>
      <c r="CB14" s="386">
        <f t="shared" si="18"/>
        <v>0.92704642670151216</v>
      </c>
      <c r="CC14" s="164"/>
      <c r="CG14" s="170" t="str">
        <f>'DataLab Backing Numbers'!C13</f>
        <v>Total</v>
      </c>
      <c r="CH14" s="615">
        <f>'DataLab Backing Numbers'!D13</f>
        <v>21315</v>
      </c>
      <c r="CI14" s="615">
        <f>'DataLab Backing Numbers'!E13</f>
        <v>4997</v>
      </c>
      <c r="CJ14" s="615">
        <f>'DataLab Backing Numbers'!F13</f>
        <v>2924</v>
      </c>
      <c r="CK14" s="615">
        <f>'DataLab Backing Numbers'!G13</f>
        <v>10579</v>
      </c>
    </row>
    <row r="15" spans="1:89">
      <c r="A15" s="4"/>
      <c r="B15" s="4"/>
      <c r="C15" s="4"/>
      <c r="D15" s="4"/>
      <c r="E15" s="4"/>
      <c r="F15" s="4"/>
      <c r="G15" s="4"/>
      <c r="H15" s="167" t="str">
        <f>"("&amp;FIXED(H14-((1.96*(SQRT(((H14/100)*(1-H14/100))/$CH$11)))*100),1)&amp;$CG$16&amp;FIXED(H14+((1.96*(SQRT(((H14/100)*(1-H14/100))/$CH$11)))*100),1)&amp;")"</f>
        <v>(5.9-6.9)</v>
      </c>
      <c r="I15" s="4"/>
      <c r="J15" s="4"/>
      <c r="K15" s="167" t="str">
        <f>"("&amp;FIXED(K14-((1.96*(SQRT(((K14/100)*(1-K14/100))/$CI$11)))*100),1)&amp;$CG$16&amp;FIXED(K14+((1.96*(SQRT(((K14/100)*(1-K14/100))/$CI$11)))*100),1)&amp;")"</f>
        <v>(5.4-7.1)</v>
      </c>
      <c r="L15" s="4"/>
      <c r="M15" s="4"/>
      <c r="N15" s="167" t="str">
        <f>"("&amp;FIXED(N14-((1.96*(SQRT(((N14/100)*(1-N14/100))/$CJ$11)))*100),1)&amp;$CG$16&amp;FIXED(N14+((1.96*(SQRT(((N14/100)*(1-N14/100))/$CJ$11)))*100),1)&amp;")"</f>
        <v>(2.2-5.1)</v>
      </c>
      <c r="O15" s="4"/>
      <c r="P15" s="4"/>
      <c r="Q15" s="4"/>
      <c r="R15" s="4"/>
      <c r="S15" s="167" t="str">
        <f>"("&amp;FIXED(S14-((1.96*(SQRT(((S14/100)*(1-S14/100))/$CK$11)))*100),1)&amp;$CG$16&amp;FIXED(S14+((1.96*(SQRT(((S14/100)*(1-S14/100))/$CK$11)))*100),1)&amp;")"</f>
        <v>(6.3-8.2)</v>
      </c>
      <c r="T15" s="4"/>
      <c r="U15" s="4"/>
      <c r="V15" s="165" t="s">
        <v>441</v>
      </c>
      <c r="W15" s="167">
        <v>1.18</v>
      </c>
      <c r="X15" s="167" t="s">
        <v>300</v>
      </c>
      <c r="Y15" s="164"/>
      <c r="Z15" s="168">
        <f>'Alcohol - NHS_NATSIHS (45+)'!C6</f>
        <v>6.39</v>
      </c>
      <c r="AA15" s="168">
        <f t="shared" si="0"/>
        <v>1.1371208361426866</v>
      </c>
      <c r="AB15" s="168">
        <f>'NHS - Communality (DataLab)'!J21</f>
        <v>62.457037689999993</v>
      </c>
      <c r="AC15" s="168">
        <f t="shared" si="26"/>
        <v>0.39250349224012049</v>
      </c>
      <c r="AD15" s="164"/>
      <c r="AE15" s="168">
        <f>' EuroAsian - DataLab (45+)'!F19</f>
        <v>6.5</v>
      </c>
      <c r="AF15" s="168">
        <f t="shared" si="1"/>
        <v>1.1564693090837201</v>
      </c>
      <c r="AG15" s="168">
        <f t="shared" si="2"/>
        <v>62.457037689999993</v>
      </c>
      <c r="AH15" s="168">
        <f t="shared" si="27"/>
        <v>0.39746320153174886</v>
      </c>
      <c r="AI15" s="164"/>
      <c r="AJ15" s="168">
        <f>' EuroAsian - DataLab (45+)'!F35</f>
        <v>1.6099999999999999</v>
      </c>
      <c r="AK15" s="168">
        <f t="shared" si="3"/>
        <v>0.28896258642454153</v>
      </c>
      <c r="AL15" s="168">
        <f t="shared" si="4"/>
        <v>62.457037689999993</v>
      </c>
      <c r="AM15" s="168">
        <f t="shared" si="28"/>
        <v>0.10418018399329565</v>
      </c>
      <c r="AN15" s="167"/>
      <c r="AO15" s="168">
        <f>'Alcohol - NHS_NATSIHS (45+)'!C5</f>
        <v>10.49</v>
      </c>
      <c r="AP15" s="168">
        <f t="shared" si="5"/>
        <v>1.853207731611707</v>
      </c>
      <c r="AQ15" s="168">
        <f>'NATSIHS - Communality (DataLab)'!J18</f>
        <v>44.844660359999992</v>
      </c>
      <c r="AR15" s="168">
        <f t="shared" si="29"/>
        <v>0.57356844877343727</v>
      </c>
      <c r="AS15" s="168"/>
      <c r="AT15" s="164"/>
      <c r="AU15" s="385">
        <f t="shared" si="6"/>
        <v>0.98146792268388294</v>
      </c>
      <c r="AV15" s="164"/>
      <c r="AW15" s="385">
        <f t="shared" si="7"/>
        <v>0.44844660359999994</v>
      </c>
      <c r="AX15" s="164"/>
      <c r="AY15" s="386">
        <f t="shared" si="8"/>
        <v>0.55155339640000012</v>
      </c>
      <c r="AZ15" s="167"/>
      <c r="BA15" s="385">
        <f t="shared" si="9"/>
        <v>0.98977856981394818</v>
      </c>
      <c r="BB15" s="167"/>
      <c r="BC15" s="164"/>
      <c r="BD15" s="385">
        <f t="shared" si="10"/>
        <v>0.98862879163857309</v>
      </c>
      <c r="BE15" s="164"/>
      <c r="BF15" s="386">
        <f t="shared" si="11"/>
        <v>0.62457037689999995</v>
      </c>
      <c r="BG15" s="164"/>
      <c r="BH15" s="386">
        <f t="shared" si="12"/>
        <v>0.37542962310000005</v>
      </c>
      <c r="BI15" s="167"/>
      <c r="BJ15" s="386">
        <f t="shared" si="19"/>
        <v>0.99573091153067794</v>
      </c>
      <c r="BK15" s="164"/>
      <c r="BL15" s="164"/>
      <c r="BM15" s="385">
        <f t="shared" si="13"/>
        <v>0.98843530690916281</v>
      </c>
      <c r="BN15" s="164"/>
      <c r="BO15" s="386">
        <f t="shared" si="20"/>
        <v>0.62457037689999995</v>
      </c>
      <c r="BP15" s="164"/>
      <c r="BQ15" s="386">
        <f t="shared" si="14"/>
        <v>0.37542962310000005</v>
      </c>
      <c r="BR15" s="167"/>
      <c r="BS15" s="386">
        <f t="shared" si="15"/>
        <v>0.99565827163163978</v>
      </c>
      <c r="BT15" s="164"/>
      <c r="BU15" s="164"/>
      <c r="BV15" s="385">
        <f t="shared" si="16"/>
        <v>0.99711037413575454</v>
      </c>
      <c r="BW15" s="164"/>
      <c r="BX15" s="386">
        <f t="shared" si="21"/>
        <v>0.62457037689999995</v>
      </c>
      <c r="BY15" s="164"/>
      <c r="BZ15" s="386">
        <f t="shared" si="17"/>
        <v>0.37542962310000005</v>
      </c>
      <c r="CA15" s="167"/>
      <c r="CB15" s="386">
        <f t="shared" si="18"/>
        <v>0.99891514885088628</v>
      </c>
      <c r="CC15" s="164"/>
    </row>
    <row r="16" spans="1:89">
      <c r="A16" s="4"/>
      <c r="B16" s="165" t="str">
        <f>V12</f>
        <v>Hypertension</v>
      </c>
      <c r="C16" s="166">
        <f>W12</f>
        <v>1.6</v>
      </c>
      <c r="D16" s="4"/>
      <c r="E16" s="168">
        <f>Z12</f>
        <v>24.714697767745168</v>
      </c>
      <c r="F16" s="168">
        <f>AA12</f>
        <v>12.91384761561522</v>
      </c>
      <c r="G16" s="168">
        <f>AB12</f>
        <v>52.206277999999998</v>
      </c>
      <c r="H16" s="168">
        <f>AC12</f>
        <v>4.4575124527484258</v>
      </c>
      <c r="I16" s="168"/>
      <c r="J16" s="168">
        <f>AE12</f>
        <v>24.5</v>
      </c>
      <c r="K16" s="168">
        <f>AH12</f>
        <v>4.4047040280092666</v>
      </c>
      <c r="L16" s="4"/>
      <c r="M16" s="168">
        <f>AJ12</f>
        <v>20.3</v>
      </c>
      <c r="N16" s="168">
        <f>AM12</f>
        <v>3.9144915222025944</v>
      </c>
      <c r="O16" s="166"/>
      <c r="P16" s="168">
        <f>AO12</f>
        <v>30.463946338736729</v>
      </c>
      <c r="Q16" s="168">
        <f>AP12</f>
        <v>15.453686200378078</v>
      </c>
      <c r="R16" s="168">
        <f>AQ12</f>
        <v>51.437666596900009</v>
      </c>
      <c r="S16" s="168">
        <f>AR12</f>
        <v>4.7829213479881512</v>
      </c>
      <c r="T16" s="4"/>
      <c r="U16" s="4"/>
      <c r="V16" s="165" t="s">
        <v>442</v>
      </c>
      <c r="W16" s="167">
        <v>1.57</v>
      </c>
      <c r="X16" s="167" t="s">
        <v>299</v>
      </c>
      <c r="Y16" s="164"/>
      <c r="Z16" s="168">
        <f>'TBL_Build_GSS_Social_45+'!$I$18</f>
        <v>7.0323873826352985</v>
      </c>
      <c r="AA16" s="168">
        <f t="shared" si="0"/>
        <v>3.8539757025131043</v>
      </c>
      <c r="AB16" s="168">
        <f>'NHS - Communality (DataLab)'!J25</f>
        <v>58.16783307</v>
      </c>
      <c r="AC16" s="168">
        <f t="shared" si="26"/>
        <v>1.3302886326279144</v>
      </c>
      <c r="AD16" s="164"/>
      <c r="AE16" s="168">
        <f>'TBL_Build_GSS_Social+45 (Euro)'!$I$19</f>
        <v>7.2150072150072146</v>
      </c>
      <c r="AF16" s="168">
        <f t="shared" si="1"/>
        <v>3.9501039501039505</v>
      </c>
      <c r="AG16" s="168">
        <f t="shared" si="2"/>
        <v>58.16783307</v>
      </c>
      <c r="AH16" s="168">
        <f t="shared" si="27"/>
        <v>1.3575984680782092</v>
      </c>
      <c r="AI16" s="164"/>
      <c r="AJ16" s="168">
        <f>'TBL_Build_GSS_Social+45 (Asian)'!$I$19</f>
        <v>7.1844660194174752</v>
      </c>
      <c r="AK16" s="168">
        <f t="shared" si="3"/>
        <v>3.9340409259639242</v>
      </c>
      <c r="AL16" s="168">
        <f t="shared" si="4"/>
        <v>58.16783307</v>
      </c>
      <c r="AM16" s="168">
        <f t="shared" si="28"/>
        <v>1.4183466191084328</v>
      </c>
      <c r="AN16" s="167"/>
      <c r="AO16" s="168">
        <f>'TBL_Build_NATSISS_Contact_45+'!$E$26</f>
        <v>3.0574198359433264</v>
      </c>
      <c r="AP16" s="168">
        <f t="shared" si="5"/>
        <v>1.7128784713823966</v>
      </c>
      <c r="AQ16" s="168">
        <f>'NATSIHS - Communality (DataLab)'!J22</f>
        <v>57.398804816029994</v>
      </c>
      <c r="AR16" s="168">
        <f t="shared" si="29"/>
        <v>0.5301364930707434</v>
      </c>
      <c r="AS16" s="168"/>
      <c r="AT16" s="164"/>
      <c r="AU16" s="385">
        <f t="shared" si="6"/>
        <v>0.98287121528617605</v>
      </c>
      <c r="AV16" s="164"/>
      <c r="AW16" s="385">
        <f t="shared" si="7"/>
        <v>0.57398804816029991</v>
      </c>
      <c r="AX16" s="164"/>
      <c r="AY16" s="386">
        <f t="shared" si="8"/>
        <v>0.42601195183970009</v>
      </c>
      <c r="AZ16" s="167"/>
      <c r="BA16" s="385">
        <f t="shared" si="9"/>
        <v>0.99270293299142187</v>
      </c>
      <c r="BB16" s="167"/>
      <c r="BC16" s="164"/>
      <c r="BD16" s="385">
        <f t="shared" si="10"/>
        <v>0.96146024297486898</v>
      </c>
      <c r="BE16" s="164"/>
      <c r="BF16" s="386">
        <f t="shared" si="11"/>
        <v>0.58167833069999997</v>
      </c>
      <c r="BG16" s="164"/>
      <c r="BH16" s="386">
        <f t="shared" si="12"/>
        <v>0.41832166930000003</v>
      </c>
      <c r="BI16" s="167"/>
      <c r="BJ16" s="386">
        <f t="shared" si="19"/>
        <v>0.98387798450683073</v>
      </c>
      <c r="BK16" s="164"/>
      <c r="BL16" s="164"/>
      <c r="BM16" s="385">
        <f t="shared" si="13"/>
        <v>0.96049896049896044</v>
      </c>
      <c r="BN16" s="164"/>
      <c r="BO16" s="386">
        <f t="shared" si="20"/>
        <v>0.58167833069999997</v>
      </c>
      <c r="BP16" s="164"/>
      <c r="BQ16" s="386">
        <f t="shared" si="14"/>
        <v>0.41832166930000003</v>
      </c>
      <c r="BR16" s="167"/>
      <c r="BS16" s="386">
        <f t="shared" si="15"/>
        <v>0.98347585921683989</v>
      </c>
      <c r="BT16" s="164"/>
      <c r="BU16" s="164"/>
      <c r="BV16" s="385">
        <f t="shared" si="16"/>
        <v>0.96065959074036078</v>
      </c>
      <c r="BW16" s="164"/>
      <c r="BX16" s="386">
        <f t="shared" si="21"/>
        <v>0.58167833069999997</v>
      </c>
      <c r="BY16" s="164"/>
      <c r="BZ16" s="386">
        <f t="shared" si="17"/>
        <v>0.41832166930000003</v>
      </c>
      <c r="CA16" s="167"/>
      <c r="CB16" s="386">
        <f t="shared" si="18"/>
        <v>0.9835430543275625</v>
      </c>
      <c r="CC16" s="164"/>
      <c r="CG16" s="618" t="s">
        <v>401</v>
      </c>
    </row>
    <row r="17" spans="1:81" ht="15" thickBot="1">
      <c r="A17" s="4"/>
      <c r="B17" s="4"/>
      <c r="C17" s="4"/>
      <c r="D17" s="4"/>
      <c r="E17" s="4"/>
      <c r="F17" s="4"/>
      <c r="G17" s="4"/>
      <c r="H17" s="167" t="str">
        <f>"("&amp;FIXED(H16-((1.96*(SQRT(((H16/100)*(1-H16/100))/$CH$11)))*100),1)&amp;$CG$16&amp;FIXED(H16+((1.96*(SQRT(((H16/100)*(1-H16/100))/$CH$11)))*100),1)&amp;")"</f>
        <v>(4.0-4.9)</v>
      </c>
      <c r="I17" s="4"/>
      <c r="J17" s="4"/>
      <c r="K17" s="167" t="str">
        <f>"("&amp;FIXED(K16-((1.96*(SQRT(((K16/100)*(1-K16/100))/$CI$11)))*100),1)&amp;$CG$16&amp;FIXED(K16+((1.96*(SQRT(((K16/100)*(1-K16/100))/$CI$11)))*100),1)&amp;")"</f>
        <v>(3.7-5.1)</v>
      </c>
      <c r="L17" s="4"/>
      <c r="M17" s="4"/>
      <c r="N17" s="167" t="str">
        <f>"("&amp;FIXED(N16-((1.96*(SQRT(((N16/100)*(1-N16/100))/$CJ$11)))*100),1)&amp;$CG$16&amp;FIXED(N16+((1.96*(SQRT(((N16/100)*(1-N16/100))/$CJ$11)))*100),1)&amp;")"</f>
        <v>(2.5-5.4)</v>
      </c>
      <c r="O17" s="4"/>
      <c r="P17" s="4"/>
      <c r="Q17" s="4"/>
      <c r="R17" s="4"/>
      <c r="S17" s="167" t="str">
        <f>"("&amp;FIXED(S16-((1.96*(SQRT(((S16/100)*(1-S16/100))/$CK$11)))*100),1)&amp;$CG$16&amp;FIXED(S16+((1.96*(SQRT(((S16/100)*(1-S16/100))/$CK$11)))*100),1)&amp;")"</f>
        <v>(4.0-5.6)</v>
      </c>
      <c r="T17" s="4"/>
      <c r="U17" s="4"/>
      <c r="V17" s="165" t="s">
        <v>483</v>
      </c>
      <c r="W17" s="166">
        <v>1.1000000000000001</v>
      </c>
      <c r="X17" s="166" t="s">
        <v>484</v>
      </c>
      <c r="Y17" s="164"/>
      <c r="Z17" s="168">
        <f>Remotess!D4</f>
        <v>71.599999999999994</v>
      </c>
      <c r="AA17" s="168">
        <f t="shared" si="0"/>
        <v>6.6815976110489048</v>
      </c>
      <c r="AB17" s="168">
        <f>'NHS - Communality (DataLab)'!J22</f>
        <v>54.454162999999987</v>
      </c>
      <c r="AC17" s="168">
        <f t="shared" si="26"/>
        <v>2.3063075732356579</v>
      </c>
      <c r="AD17" s="164"/>
      <c r="AE17" s="168">
        <f>' EuroAsian - DataLab (45+)'!F20</f>
        <v>66.600000000000009</v>
      </c>
      <c r="AF17" s="168">
        <f t="shared" si="1"/>
        <v>6.244140258766179</v>
      </c>
      <c r="AG17" s="168">
        <f t="shared" si="2"/>
        <v>54.454162999999987</v>
      </c>
      <c r="AH17" s="168">
        <f t="shared" si="27"/>
        <v>2.1460283974408716</v>
      </c>
      <c r="AI17" s="164"/>
      <c r="AJ17" s="168">
        <f>' EuroAsian - DataLab (45+)'!F36</f>
        <v>80.5</v>
      </c>
      <c r="AK17" s="168">
        <f t="shared" si="3"/>
        <v>7.4502545118000985</v>
      </c>
      <c r="AL17" s="168">
        <f t="shared" si="4"/>
        <v>54.454162999999987</v>
      </c>
      <c r="AM17" s="168">
        <f t="shared" si="28"/>
        <v>2.6860532203842959</v>
      </c>
      <c r="AN17" s="166"/>
      <c r="AO17" s="168">
        <f>Remotess!B4</f>
        <v>37.4</v>
      </c>
      <c r="AP17" s="168">
        <f t="shared" si="5"/>
        <v>3.605166763061503</v>
      </c>
      <c r="AQ17" s="168">
        <f>'NATSIHS - Communality (DataLab)'!J19</f>
        <v>44.131786000000005</v>
      </c>
      <c r="AR17" s="168">
        <f t="shared" si="29"/>
        <v>1.1158003890154273</v>
      </c>
      <c r="AS17" s="168"/>
      <c r="AT17" s="164"/>
      <c r="AU17" s="387">
        <f t="shared" si="6"/>
        <v>0.96394833236938493</v>
      </c>
      <c r="AV17" s="164"/>
      <c r="AW17" s="387">
        <f t="shared" si="7"/>
        <v>0.44131786000000006</v>
      </c>
      <c r="AX17" s="164"/>
      <c r="AY17" s="388">
        <f t="shared" si="8"/>
        <v>0.55868213999999994</v>
      </c>
      <c r="AZ17" s="167"/>
      <c r="BA17" s="387">
        <f t="shared" si="9"/>
        <v>0.97985857717755931</v>
      </c>
      <c r="BB17" s="167"/>
      <c r="BC17" s="164"/>
      <c r="BD17" s="387">
        <f t="shared" si="10"/>
        <v>0.93318402388951094</v>
      </c>
      <c r="BE17" s="164"/>
      <c r="BF17" s="388">
        <f t="shared" si="11"/>
        <v>0.54454162999999989</v>
      </c>
      <c r="BG17" s="164"/>
      <c r="BH17" s="388">
        <f t="shared" si="12"/>
        <v>0.45545837000000011</v>
      </c>
      <c r="BI17" s="167"/>
      <c r="BJ17" s="388">
        <f t="shared" si="19"/>
        <v>0.96956810443075769</v>
      </c>
      <c r="BK17" s="164"/>
      <c r="BL17" s="164"/>
      <c r="BM17" s="387">
        <f t="shared" si="13"/>
        <v>0.93755859741233816</v>
      </c>
      <c r="BN17" s="164"/>
      <c r="BO17" s="388">
        <f t="shared" si="20"/>
        <v>0.54454162999999989</v>
      </c>
      <c r="BP17" s="164"/>
      <c r="BQ17" s="388">
        <f t="shared" si="14"/>
        <v>0.45545837000000011</v>
      </c>
      <c r="BR17" s="167"/>
      <c r="BS17" s="388">
        <f t="shared" si="15"/>
        <v>0.97156054055690977</v>
      </c>
      <c r="BT17" s="164"/>
      <c r="BU17" s="164"/>
      <c r="BV17" s="387">
        <f t="shared" si="16"/>
        <v>0.92549745488199897</v>
      </c>
      <c r="BW17" s="164"/>
      <c r="BX17" s="388">
        <f t="shared" si="21"/>
        <v>0.54454162999999989</v>
      </c>
      <c r="BY17" s="164"/>
      <c r="BZ17" s="388">
        <f t="shared" si="17"/>
        <v>0.45545837000000011</v>
      </c>
      <c r="CA17" s="167"/>
      <c r="CB17" s="388">
        <f t="shared" si="18"/>
        <v>0.96606719223970383</v>
      </c>
      <c r="CC17" s="164"/>
    </row>
    <row r="18" spans="1:81">
      <c r="A18" s="4"/>
      <c r="B18" s="165" t="str">
        <f>V15</f>
        <v>Excessive alcohol</v>
      </c>
      <c r="C18" s="167">
        <f>W15</f>
        <v>1.18</v>
      </c>
      <c r="D18" s="4"/>
      <c r="E18" s="168">
        <f>Z15</f>
        <v>6.39</v>
      </c>
      <c r="F18" s="168">
        <f>AA15</f>
        <v>1.1371208361426866</v>
      </c>
      <c r="G18" s="168">
        <f>AB15</f>
        <v>62.457037689999993</v>
      </c>
      <c r="H18" s="168">
        <f>AC15</f>
        <v>0.39250349224012049</v>
      </c>
      <c r="I18" s="168"/>
      <c r="J18" s="168">
        <f>AE15</f>
        <v>6.5</v>
      </c>
      <c r="K18" s="168">
        <f>AH15</f>
        <v>0.39746320153174886</v>
      </c>
      <c r="L18" s="4"/>
      <c r="M18" s="168">
        <f>AJ15</f>
        <v>1.6099999999999999</v>
      </c>
      <c r="N18" s="168">
        <f>AM15</f>
        <v>0.10418018399329565</v>
      </c>
      <c r="O18" s="167"/>
      <c r="P18" s="168">
        <f>AO15</f>
        <v>10.49</v>
      </c>
      <c r="Q18" s="168">
        <f>AP15</f>
        <v>1.853207731611707</v>
      </c>
      <c r="R18" s="168">
        <f>AQ15</f>
        <v>44.844660359999992</v>
      </c>
      <c r="S18" s="168">
        <f>AR15</f>
        <v>0.57356844877343727</v>
      </c>
      <c r="T18" s="4"/>
      <c r="U18" s="4"/>
      <c r="V18" s="170" t="s">
        <v>37</v>
      </c>
      <c r="W18" s="163"/>
      <c r="X18" s="163"/>
      <c r="Y18" s="172"/>
      <c r="Z18" s="163"/>
      <c r="AA18" s="253">
        <f>(1-(BD7*BD8*BD9*BD10*BD11*BD12*BD13*BD14*BD15*BD16*BD17))*100</f>
        <v>71.808678184882098</v>
      </c>
      <c r="AB18" s="163"/>
      <c r="AC18" s="171">
        <f>(1-(BJ7*BJ8*BJ9*BJ10*BJ11*BJ12*BJ13*BJ14*BJ15*BJ16*BJ17))*100</f>
        <v>40.150678992151356</v>
      </c>
      <c r="AD18" s="172"/>
      <c r="AE18" s="163"/>
      <c r="AF18" s="171">
        <f>(1-(BM7*BM8*BM9*BM10*BM11*BM12*BM13*BM14*BM15*BM16*BM17))*100</f>
        <v>70.578362313679804</v>
      </c>
      <c r="AG18" s="163"/>
      <c r="AH18" s="171">
        <f>(1-(BS7*BS8*BS9*BS10*BS11*BS12*BS13*BS14*BS15*BS16*BS17))*100</f>
        <v>38.700974632068586</v>
      </c>
      <c r="AI18" s="172"/>
      <c r="AJ18" s="163"/>
      <c r="AK18" s="171">
        <f>(1-(BV7*BV8*BV9*BV10*BV11*BV12*BV13*BV14*BV15*BV16*BV17))*100</f>
        <v>63.141730901646632</v>
      </c>
      <c r="AL18" s="163"/>
      <c r="AM18" s="171">
        <f>(1-(CB7*CB8*CB9*CB10*CB11*CB12*CB13*CB14*CB15*CB16*CB17))*100</f>
        <v>33.35483937452738</v>
      </c>
      <c r="AN18" s="163"/>
      <c r="AO18" s="163"/>
      <c r="AP18" s="253">
        <f>(1-(AU7*AU8*AU9*AU10*AU11*AU12*AU13*AU14*AU15*AU16*AU17))*100</f>
        <v>81.210003636546844</v>
      </c>
      <c r="AQ18" s="163"/>
      <c r="AR18" s="171">
        <f>(1-(BA7*BA8*BA9*BA10*BA11*BA12*BA13*BA14*BA15*BA16*BA17))*100</f>
        <v>46.744383860617269</v>
      </c>
      <c r="AS18" s="185"/>
      <c r="AT18" s="164"/>
      <c r="AU18" s="164"/>
      <c r="AV18" s="164"/>
      <c r="AW18" s="164"/>
      <c r="AX18" s="164"/>
      <c r="AY18" s="164"/>
      <c r="AZ18" s="167"/>
      <c r="BA18" s="167"/>
      <c r="BB18" s="167"/>
      <c r="BC18" s="164"/>
      <c r="BD18" s="164"/>
      <c r="BE18" s="164"/>
      <c r="BF18" s="164"/>
      <c r="BG18" s="164"/>
      <c r="BH18" s="164"/>
      <c r="BI18" s="164"/>
      <c r="BJ18" s="164"/>
      <c r="BK18" s="164"/>
      <c r="BL18" s="164"/>
      <c r="BM18" s="164"/>
      <c r="BN18" s="164"/>
      <c r="BO18" s="164"/>
      <c r="BP18" s="164"/>
      <c r="BQ18" s="164"/>
      <c r="BR18" s="164"/>
      <c r="BS18" s="164"/>
      <c r="BT18" s="164"/>
      <c r="BU18" s="164"/>
      <c r="BV18" s="164"/>
      <c r="BW18" s="164"/>
      <c r="BX18" s="164"/>
      <c r="BY18" s="164"/>
      <c r="BZ18" s="164"/>
      <c r="CA18" s="164"/>
      <c r="CB18" s="164"/>
      <c r="CC18" s="164"/>
    </row>
    <row r="19" spans="1:81">
      <c r="A19" s="4"/>
      <c r="B19" s="4"/>
      <c r="C19" s="4"/>
      <c r="D19" s="4"/>
      <c r="E19" s="4"/>
      <c r="F19" s="4"/>
      <c r="G19" s="4"/>
      <c r="H19" s="167" t="str">
        <f>"("&amp;FIXED(H18-((1.96*(SQRT(((H18/100)*(1-H18/100))/$CH$11)))*100),1)&amp;$CG$16&amp;FIXED(H18+((1.96*(SQRT(((H18/100)*(1-H18/100))/$CH$11)))*100),1)&amp;")"</f>
        <v>(0.3-0.5)</v>
      </c>
      <c r="I19" s="4"/>
      <c r="J19" s="4"/>
      <c r="K19" s="167" t="str">
        <f>"("&amp;FIXED(K18-((1.96*(SQRT(((K18/100)*(1-K18/100))/$CI$11)))*100),1)&amp;$CG$16&amp;FIXED(K18+((1.96*(SQRT(((K18/100)*(1-K18/100))/$CI$11)))*100),1)&amp;")"</f>
        <v>(0.2-0.6)</v>
      </c>
      <c r="L19" s="4"/>
      <c r="M19" s="4"/>
      <c r="N19" s="167" t="s">
        <v>1102</v>
      </c>
      <c r="O19" s="4"/>
      <c r="P19" s="4"/>
      <c r="Q19" s="4"/>
      <c r="R19" s="4"/>
      <c r="S19" s="167" t="str">
        <f>"("&amp;FIXED(S18-((1.96*(SQRT(((S18/100)*(1-S18/100))/$CK$11)))*100),1)&amp;$CG$16&amp;FIXED(S18+((1.96*(SQRT(((S18/100)*(1-S18/100))/$CK$11)))*100),1)&amp;")"</f>
        <v>(0.3-0.9)</v>
      </c>
      <c r="T19" s="4"/>
      <c r="U19" s="4"/>
      <c r="V19" s="165" t="s">
        <v>443</v>
      </c>
      <c r="W19" s="164"/>
      <c r="X19" s="164"/>
      <c r="Y19" s="164"/>
      <c r="Z19" s="164"/>
      <c r="AA19" s="164"/>
      <c r="AB19" s="164"/>
      <c r="AC19" s="164"/>
      <c r="AD19" s="164"/>
      <c r="AE19" s="167"/>
      <c r="AF19" s="167"/>
      <c r="AG19" s="167"/>
      <c r="AH19" s="167"/>
      <c r="AI19" s="164"/>
      <c r="AJ19" s="167"/>
      <c r="AK19" s="167"/>
      <c r="AL19" s="167"/>
      <c r="AM19" s="167"/>
      <c r="AN19" s="164"/>
      <c r="AO19" s="164"/>
      <c r="AP19" s="164"/>
      <c r="AQ19" s="164"/>
      <c r="AR19" s="164"/>
      <c r="AS19" s="164"/>
      <c r="AT19" s="164"/>
      <c r="AU19" s="164"/>
      <c r="AV19" s="164"/>
      <c r="AW19" s="165"/>
      <c r="AX19" s="164"/>
      <c r="AY19" s="164"/>
      <c r="AZ19" s="167"/>
      <c r="BA19" s="167"/>
      <c r="BB19" s="167"/>
      <c r="BC19" s="167"/>
      <c r="BD19" s="164"/>
      <c r="BE19" s="164"/>
      <c r="BF19" s="164"/>
      <c r="BG19" s="164"/>
      <c r="BH19" s="164"/>
      <c r="BI19" s="164"/>
      <c r="BJ19" s="164"/>
      <c r="BK19" s="164"/>
      <c r="BL19" s="164"/>
      <c r="BM19" s="164"/>
      <c r="BN19" s="164"/>
      <c r="BO19" s="164"/>
      <c r="BP19" s="164"/>
      <c r="BQ19" s="164"/>
      <c r="BR19" s="164"/>
      <c r="BS19" s="164"/>
      <c r="BT19" s="164"/>
      <c r="BU19" s="164"/>
      <c r="BV19" s="164"/>
      <c r="BW19" s="164"/>
      <c r="BX19" s="164"/>
      <c r="BY19" s="164"/>
      <c r="BZ19" s="164"/>
      <c r="CA19" s="164"/>
      <c r="CB19" s="164"/>
      <c r="CC19" s="164"/>
    </row>
    <row r="20" spans="1:81" hidden="1">
      <c r="A20" s="4"/>
      <c r="B20" s="609" t="s">
        <v>1004</v>
      </c>
      <c r="C20" s="4"/>
      <c r="D20" s="4"/>
      <c r="E20" s="4"/>
      <c r="F20" s="4"/>
      <c r="G20" s="4"/>
      <c r="H20" s="3"/>
      <c r="I20" s="4"/>
      <c r="J20" s="488"/>
      <c r="K20" s="488"/>
      <c r="L20" s="4"/>
      <c r="M20" s="488"/>
      <c r="N20" s="488"/>
      <c r="O20" s="4"/>
      <c r="P20" s="4"/>
      <c r="Q20" s="4"/>
      <c r="R20" s="4"/>
      <c r="S20" s="4"/>
      <c r="T20" s="4"/>
      <c r="U20" s="4"/>
      <c r="V20" s="165" t="s">
        <v>496</v>
      </c>
      <c r="W20" s="4"/>
      <c r="X20" s="4"/>
      <c r="Y20" s="4"/>
      <c r="Z20" s="4"/>
      <c r="AA20" s="4"/>
      <c r="AB20" s="4"/>
      <c r="AC20" s="4"/>
      <c r="AD20" s="4"/>
      <c r="AE20" s="3"/>
      <c r="AF20" s="3"/>
      <c r="AG20" s="3"/>
      <c r="AH20" s="3"/>
      <c r="AI20" s="4"/>
      <c r="AJ20" s="3"/>
      <c r="AK20" s="3"/>
      <c r="AL20" s="3"/>
      <c r="AM20" s="3"/>
      <c r="AN20" s="4"/>
      <c r="AO20" s="4"/>
      <c r="AP20" s="4"/>
      <c r="AQ20" s="4"/>
      <c r="AR20" s="4"/>
      <c r="AS20" s="4"/>
      <c r="AT20" s="164"/>
      <c r="AU20" s="164"/>
      <c r="AV20" s="164"/>
      <c r="AW20" s="165"/>
      <c r="AX20" s="164"/>
      <c r="AY20" s="164"/>
      <c r="AZ20" s="164"/>
      <c r="BA20" s="164"/>
      <c r="BB20" s="164"/>
      <c r="BC20" s="164"/>
      <c r="BD20" s="164"/>
      <c r="BE20" s="164"/>
      <c r="BF20" s="164"/>
      <c r="BG20" s="164"/>
      <c r="BH20" s="164"/>
      <c r="BI20" s="164"/>
      <c r="BJ20" s="164"/>
      <c r="BK20" s="164"/>
      <c r="BL20" s="164"/>
      <c r="BM20" s="164"/>
      <c r="BN20" s="164"/>
      <c r="BO20" s="164"/>
      <c r="BP20" s="164"/>
      <c r="BQ20" s="164"/>
      <c r="BR20" s="164"/>
      <c r="BS20" s="164"/>
      <c r="BT20" s="164"/>
      <c r="BU20" s="164"/>
      <c r="BV20" s="164"/>
      <c r="BW20" s="164"/>
      <c r="BX20" s="164"/>
      <c r="BY20" s="164"/>
      <c r="BZ20" s="164"/>
      <c r="CA20" s="164"/>
      <c r="CB20" s="164"/>
      <c r="CC20" s="164"/>
    </row>
    <row r="21" spans="1:81">
      <c r="A21" s="4"/>
      <c r="B21" s="165" t="str">
        <f>V8</f>
        <v>Physical inactivity</v>
      </c>
      <c r="C21" s="167">
        <f>W8</f>
        <v>1.38</v>
      </c>
      <c r="D21" s="4"/>
      <c r="E21" s="168">
        <f>Z8</f>
        <v>84.707211684330574</v>
      </c>
      <c r="F21" s="168">
        <f>AA8</f>
        <v>24.350591686471859</v>
      </c>
      <c r="G21" s="168">
        <f>AB8</f>
        <v>57.998970999999997</v>
      </c>
      <c r="H21" s="168">
        <f>AC8</f>
        <v>8.4051685372988327</v>
      </c>
      <c r="I21" s="168"/>
      <c r="J21" s="168">
        <f>AE8</f>
        <v>82.5</v>
      </c>
      <c r="K21" s="168">
        <f>AH8</f>
        <v>8.2029541240218542</v>
      </c>
      <c r="L21" s="4"/>
      <c r="M21" s="168">
        <f>AJ8</f>
        <v>89.9</v>
      </c>
      <c r="N21" s="168">
        <f>AM8</f>
        <v>9.1803083524411697</v>
      </c>
      <c r="O21" s="167"/>
      <c r="P21" s="168">
        <f>AO8</f>
        <v>88.227146814404449</v>
      </c>
      <c r="Q21" s="168">
        <f>AP8</f>
        <v>25.108395743003548</v>
      </c>
      <c r="R21" s="168">
        <f>AQ8</f>
        <v>51.326884860900002</v>
      </c>
      <c r="S21" s="168">
        <f>AR8</f>
        <v>7.7710573681772068</v>
      </c>
      <c r="T21" s="4"/>
      <c r="U21" s="4"/>
      <c r="V21" s="4"/>
      <c r="W21" s="4"/>
      <c r="X21" s="4"/>
      <c r="Y21" s="4"/>
      <c r="Z21" s="4"/>
      <c r="AA21" s="4"/>
      <c r="AB21" s="4"/>
      <c r="AC21" s="4"/>
      <c r="AD21" s="4"/>
      <c r="AE21" s="3"/>
      <c r="AF21" s="3"/>
      <c r="AG21" s="3"/>
      <c r="AH21" s="3"/>
      <c r="AI21" s="4"/>
      <c r="AJ21" s="3"/>
      <c r="AK21" s="3"/>
      <c r="AL21" s="3"/>
      <c r="AM21" s="3"/>
      <c r="AN21" s="4"/>
      <c r="AO21" s="4"/>
      <c r="AP21" s="4"/>
      <c r="AQ21" s="4"/>
      <c r="AR21" s="4"/>
      <c r="AS21" s="4"/>
      <c r="AT21" s="164"/>
      <c r="AU21" s="389" t="s">
        <v>444</v>
      </c>
      <c r="AV21" s="164"/>
      <c r="AW21" s="164"/>
      <c r="AX21" s="164"/>
      <c r="AY21" s="164"/>
      <c r="AZ21" s="164"/>
      <c r="BA21" s="164"/>
      <c r="BB21" s="164"/>
      <c r="BC21" s="164"/>
      <c r="BD21" s="389" t="s">
        <v>444</v>
      </c>
      <c r="BE21" s="164"/>
      <c r="BF21" s="164"/>
      <c r="BG21" s="164"/>
      <c r="BH21" s="164"/>
      <c r="BI21" s="164"/>
      <c r="BJ21" s="164"/>
      <c r="BK21" s="164"/>
      <c r="BL21" s="164"/>
      <c r="BM21" s="389" t="s">
        <v>444</v>
      </c>
      <c r="BN21" s="164"/>
      <c r="BO21" s="164"/>
      <c r="BP21" s="164"/>
      <c r="BQ21" s="164"/>
      <c r="BR21" s="164"/>
      <c r="BS21" s="164"/>
      <c r="BT21" s="164"/>
      <c r="BU21" s="164"/>
      <c r="BV21" s="389" t="s">
        <v>444</v>
      </c>
      <c r="BW21" s="164"/>
      <c r="BX21" s="164"/>
      <c r="BY21" s="164"/>
      <c r="BZ21" s="164"/>
      <c r="CA21" s="164"/>
      <c r="CB21" s="164"/>
      <c r="CC21" s="164"/>
    </row>
    <row r="22" spans="1:81">
      <c r="A22" s="4"/>
      <c r="B22" s="4"/>
      <c r="C22" s="4"/>
      <c r="D22" s="4"/>
      <c r="E22" s="4"/>
      <c r="F22" s="4"/>
      <c r="G22" s="4"/>
      <c r="H22" s="167" t="str">
        <f>"("&amp;FIXED(H21-((1.96*(SQRT(((H21/100)*(1-H21/100))/$CH$11)))*100),1)&amp;$CG$16&amp;FIXED(H21+((1.96*(SQRT(((H21/100)*(1-H21/100))/$CH$11)))*100),1)&amp;")"</f>
        <v>(7.9-9.0)</v>
      </c>
      <c r="I22" s="4"/>
      <c r="J22" s="4"/>
      <c r="K22" s="167" t="str">
        <f>"("&amp;FIXED(K21-((1.96*(SQRT(((K21/100)*(1-K21/100))/$CI$11)))*100),1)&amp;$CG$16&amp;FIXED(K21+((1.96*(SQRT(((K21/100)*(1-K21/100))/$CI$11)))*100),1)&amp;")"</f>
        <v>(7.2-9.2)</v>
      </c>
      <c r="L22" s="4"/>
      <c r="M22" s="4"/>
      <c r="N22" s="167" t="str">
        <f>"("&amp;FIXED(N21-((1.96*(SQRT(((N21/100)*(1-N21/100))/$CJ$11)))*100),1)&amp;$CG$16&amp;FIXED(N21+((1.96*(SQRT(((N21/100)*(1-N21/100))/$CJ$11)))*100),1)&amp;")"</f>
        <v>(7.0-11.3)</v>
      </c>
      <c r="O22" s="4"/>
      <c r="P22" s="4"/>
      <c r="Q22" s="4"/>
      <c r="R22" s="4"/>
      <c r="S22" s="167" t="str">
        <f>"("&amp;FIXED(S21-((1.96*(SQRT(((S21/100)*(1-S21/100))/$CK$11)))*100),1)&amp;$CG$16&amp;FIXED(S21+((1.96*(SQRT(((S21/100)*(1-S21/100))/$CK$11)))*100),1)&amp;")"</f>
        <v>(6.8-8.8)</v>
      </c>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164"/>
      <c r="AU22" s="390">
        <f>SUM('ST3 - PAF% (45+)'!AP7:AP17)</f>
        <v>151.03176223373399</v>
      </c>
      <c r="AV22" s="164"/>
      <c r="AW22" s="164"/>
      <c r="AX22" s="164"/>
      <c r="AY22" s="164"/>
      <c r="AZ22" s="164"/>
      <c r="BA22" s="164"/>
      <c r="BB22" s="164"/>
      <c r="BC22" s="164"/>
      <c r="BD22" s="390">
        <f>SUM('ST3 - PAF% (45+)'!AA7:AA17)</f>
        <v>116.32042662010464</v>
      </c>
      <c r="BE22" s="164"/>
      <c r="BF22" s="164"/>
      <c r="BG22" s="164"/>
      <c r="BH22" s="164"/>
      <c r="BI22" s="164"/>
      <c r="BJ22" s="164"/>
      <c r="BK22" s="164"/>
      <c r="BL22" s="164"/>
      <c r="BM22" s="390">
        <f>SUM('ST3 - PAF% (45+)'!AF7:AF17)</f>
        <v>112.60536628581413</v>
      </c>
      <c r="BN22" s="164"/>
      <c r="BO22" s="164"/>
      <c r="BP22" s="164"/>
      <c r="BQ22" s="164"/>
      <c r="BR22" s="164"/>
      <c r="BS22" s="164"/>
      <c r="BT22" s="164"/>
      <c r="BU22" s="164"/>
      <c r="BV22" s="390">
        <f>SUM('ST3 - PAF% (45+)'!AK7:AK17)</f>
        <v>92.515680871314515</v>
      </c>
      <c r="BW22" s="164"/>
      <c r="BX22" s="164"/>
      <c r="BY22" s="164"/>
      <c r="BZ22" s="164"/>
      <c r="CA22" s="164"/>
      <c r="CB22" s="164"/>
      <c r="CC22" s="164"/>
    </row>
    <row r="23" spans="1:81">
      <c r="A23" s="4"/>
      <c r="B23" s="165" t="str">
        <f>V11</f>
        <v>Diabetes mellitus</v>
      </c>
      <c r="C23" s="166">
        <f>W11</f>
        <v>1.5</v>
      </c>
      <c r="D23" s="4"/>
      <c r="E23" s="168">
        <f>Z11</f>
        <v>10.848800267536159</v>
      </c>
      <c r="F23" s="168">
        <f>AA11</f>
        <v>5.1452985522187582</v>
      </c>
      <c r="G23" s="168">
        <f>AB11</f>
        <v>52.191220440000009</v>
      </c>
      <c r="H23" s="168">
        <f>AC11</f>
        <v>1.7760185075972741</v>
      </c>
      <c r="I23" s="168"/>
      <c r="J23" s="168">
        <f>AE11</f>
        <v>9.6</v>
      </c>
      <c r="K23" s="168">
        <f>AH11</f>
        <v>1.5741378782136246</v>
      </c>
      <c r="L23" s="4"/>
      <c r="M23" s="168">
        <f>AJ11</f>
        <v>12.7</v>
      </c>
      <c r="N23" s="168">
        <f>AM11</f>
        <v>2.1526812854976343</v>
      </c>
      <c r="O23" s="166"/>
      <c r="P23" s="168">
        <f>AO11</f>
        <v>27.892677473448856</v>
      </c>
      <c r="Q23" s="168">
        <f>AP11</f>
        <v>12.239391709590388</v>
      </c>
      <c r="R23" s="168">
        <f>AQ11</f>
        <v>58.790227380000005</v>
      </c>
      <c r="S23" s="168">
        <f>AR11</f>
        <v>3.7880960655689297</v>
      </c>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164"/>
      <c r="AV23" s="164"/>
      <c r="AW23" s="164"/>
      <c r="AX23" s="164"/>
      <c r="AY23" s="164"/>
      <c r="AZ23" s="164"/>
      <c r="BA23" s="164"/>
      <c r="BB23" s="164"/>
      <c r="BC23" s="164"/>
      <c r="BE23" s="164"/>
      <c r="BF23" s="164"/>
      <c r="BG23" s="164"/>
      <c r="BH23" s="164"/>
      <c r="BI23" s="164"/>
      <c r="BJ23" s="164"/>
      <c r="BK23" s="164"/>
      <c r="BL23" s="164"/>
      <c r="BN23" s="164"/>
      <c r="BO23" s="164"/>
      <c r="BP23" s="164"/>
      <c r="BQ23" s="164"/>
      <c r="BR23" s="164"/>
      <c r="BS23" s="164"/>
      <c r="BT23" s="164"/>
      <c r="BU23" s="164"/>
      <c r="BV23" s="379"/>
      <c r="BW23" s="164"/>
      <c r="BX23" s="164"/>
      <c r="BY23" s="164"/>
      <c r="BZ23" s="164"/>
      <c r="CA23" s="164"/>
      <c r="CB23" s="164"/>
      <c r="CC23" s="164"/>
    </row>
    <row r="24" spans="1:81">
      <c r="A24" s="4"/>
      <c r="B24" s="4"/>
      <c r="C24" s="4"/>
      <c r="D24" s="4"/>
      <c r="E24" s="4"/>
      <c r="F24" s="4"/>
      <c r="G24" s="4"/>
      <c r="H24" s="167" t="str">
        <f>"("&amp;FIXED(H23-((1.96*(SQRT(((H23/100)*(1-H23/100))/$CH$11)))*100),1)&amp;$CG$16&amp;FIXED(H23+((1.96*(SQRT(((H23/100)*(1-H23/100))/$CH$11)))*100),1)&amp;")"</f>
        <v>(1.5-2.0)</v>
      </c>
      <c r="I24" s="4"/>
      <c r="J24" s="4"/>
      <c r="K24" s="167" t="str">
        <f>"("&amp;FIXED(K23-((1.96*(SQRT(((K23/100)*(1-K23/100))/$CI$11)))*100),1)&amp;$CG$16&amp;FIXED(K23+((1.96*(SQRT(((K23/100)*(1-K23/100))/$CI$11)))*100),1)&amp;")"</f>
        <v>(1.1-2.0)</v>
      </c>
      <c r="L24" s="4"/>
      <c r="M24" s="4"/>
      <c r="N24" s="167" t="str">
        <f>"("&amp;FIXED(N23-((1.96*(SQRT(((N23/100)*(1-N23/100))/$CJ$11)))*100),1)&amp;$CG$16&amp;FIXED(N23+((1.96*(SQRT(((N23/100)*(1-N23/100))/$CJ$11)))*100),1)&amp;")"</f>
        <v>(1.1-3.2)</v>
      </c>
      <c r="O24" s="4"/>
      <c r="P24" s="4"/>
      <c r="Q24" s="4"/>
      <c r="R24" s="4"/>
      <c r="S24" s="167" t="str">
        <f>"("&amp;FIXED(S23-((1.96*(SQRT(((S23/100)*(1-S23/100))/$CK$11)))*100),1)&amp;$CG$16&amp;FIXED(S23+((1.96*(SQRT(((S23/100)*(1-S23/100))/$CK$11)))*100),1)&amp;")"</f>
        <v>(3.1-4.5)</v>
      </c>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164"/>
      <c r="AU24" s="164"/>
      <c r="AV24" s="167"/>
      <c r="AW24" s="167"/>
      <c r="AX24" s="164"/>
      <c r="AY24" s="164"/>
      <c r="AZ24" s="164"/>
      <c r="BA24" s="164"/>
      <c r="BB24" s="164"/>
      <c r="BC24" s="164"/>
      <c r="BD24" s="164"/>
      <c r="BE24" s="164"/>
      <c r="BF24" s="164"/>
      <c r="BG24" s="164"/>
      <c r="BH24" s="164"/>
      <c r="BI24" s="164"/>
      <c r="BJ24" s="164"/>
      <c r="BK24" s="164"/>
      <c r="BL24" s="164"/>
      <c r="BM24" s="164"/>
      <c r="BN24" s="164"/>
      <c r="BO24" s="164"/>
      <c r="BP24" s="164"/>
      <c r="BQ24" s="164"/>
      <c r="BR24" s="164"/>
      <c r="BS24" s="164"/>
      <c r="BT24" s="164"/>
      <c r="BU24" s="164"/>
      <c r="BV24" s="164"/>
      <c r="BW24" s="164"/>
      <c r="BX24" s="164"/>
      <c r="BY24" s="164"/>
      <c r="BZ24" s="164"/>
      <c r="CA24" s="164"/>
      <c r="CB24" s="164"/>
      <c r="CC24" s="164"/>
    </row>
    <row r="25" spans="1:81">
      <c r="A25" s="4"/>
      <c r="B25" s="165" t="str">
        <f>V13</f>
        <v>Depression</v>
      </c>
      <c r="C25" s="166">
        <f>W13</f>
        <v>1.9</v>
      </c>
      <c r="D25" s="4"/>
      <c r="E25" s="168">
        <f>Z13</f>
        <v>13.768706629880445</v>
      </c>
      <c r="F25" s="168">
        <f>AA13</f>
        <v>11.025565923260388</v>
      </c>
      <c r="G25" s="168">
        <f>AB13</f>
        <v>42.395122569999998</v>
      </c>
      <c r="H25" s="168">
        <f>AC13</f>
        <v>3.8057284602076753</v>
      </c>
      <c r="I25" s="168"/>
      <c r="J25" s="168">
        <f>AE13</f>
        <v>9.4</v>
      </c>
      <c r="K25" s="168">
        <f>AH13</f>
        <v>2.6807948320564137</v>
      </c>
      <c r="L25" s="4"/>
      <c r="M25" s="168">
        <f>AJ13</f>
        <v>4</v>
      </c>
      <c r="N25" s="168">
        <f>AM13</f>
        <v>1.2528129951138907</v>
      </c>
      <c r="O25" s="166"/>
      <c r="P25" s="168">
        <f>AO13</f>
        <v>21.070234113712381</v>
      </c>
      <c r="Q25" s="168">
        <f>AP13</f>
        <v>15.940399212819795</v>
      </c>
      <c r="R25" s="168">
        <f>AQ13</f>
        <v>66.346057889999997</v>
      </c>
      <c r="S25" s="168">
        <f>AR13</f>
        <v>4.9335591975838122</v>
      </c>
      <c r="T25" s="4"/>
      <c r="U25" s="4"/>
      <c r="V25" s="395"/>
      <c r="W25" s="167"/>
      <c r="X25" s="167"/>
      <c r="Y25" s="164"/>
      <c r="Z25" s="164"/>
      <c r="AA25" s="167"/>
      <c r="AB25" s="164"/>
      <c r="AC25" s="164"/>
      <c r="AD25" s="164"/>
      <c r="AE25" s="4"/>
      <c r="AF25" s="4"/>
      <c r="AG25" s="4"/>
      <c r="AH25" s="4"/>
      <c r="AI25" s="4"/>
      <c r="AJ25" s="4"/>
      <c r="AK25" s="4"/>
      <c r="AL25" s="4"/>
      <c r="AM25" s="4"/>
      <c r="AN25" s="4"/>
      <c r="AO25" s="4"/>
      <c r="AP25" s="4"/>
      <c r="AQ25" s="395"/>
      <c r="AR25" s="4"/>
      <c r="AS25" s="4"/>
      <c r="AT25" s="164"/>
      <c r="AU25" s="164"/>
      <c r="AV25" s="164"/>
      <c r="AW25" s="164"/>
      <c r="AX25" s="164"/>
      <c r="AY25" s="164"/>
      <c r="AZ25" s="167"/>
      <c r="BA25" s="164"/>
      <c r="BB25" s="164"/>
      <c r="BC25" s="164"/>
      <c r="BD25" s="164"/>
      <c r="BE25" s="164"/>
      <c r="BF25" s="164"/>
      <c r="BG25" s="164"/>
      <c r="BH25" s="164"/>
      <c r="BI25" s="164"/>
      <c r="BJ25" s="164"/>
      <c r="BK25" s="164"/>
      <c r="BL25" s="164"/>
      <c r="BM25" s="164"/>
      <c r="BN25" s="164"/>
      <c r="BO25" s="164"/>
      <c r="BP25" s="164"/>
      <c r="BQ25" s="164"/>
      <c r="BR25" s="164"/>
      <c r="BS25" s="164"/>
      <c r="BT25" s="164"/>
      <c r="BU25" s="164"/>
      <c r="BV25" s="164"/>
      <c r="BW25" s="164"/>
      <c r="BX25" s="164"/>
      <c r="BY25" s="164"/>
      <c r="BZ25" s="164"/>
      <c r="CA25" s="164"/>
      <c r="CB25" s="164"/>
      <c r="CC25" s="164"/>
    </row>
    <row r="26" spans="1:81">
      <c r="A26" s="4"/>
      <c r="B26" s="4"/>
      <c r="C26" s="4"/>
      <c r="D26" s="4"/>
      <c r="E26" s="4"/>
      <c r="F26" s="4"/>
      <c r="G26" s="4"/>
      <c r="H26" s="167" t="str">
        <f>"("&amp;FIXED(H25-((1.96*(SQRT(((H25/100)*(1-H25/100))/$CH$11)))*100),1)&amp;$CG$16&amp;FIXED(H25+((1.96*(SQRT(((H25/100)*(1-H25/100))/$CH$11)))*100),1)&amp;")"</f>
        <v>(3.4-4.2)</v>
      </c>
      <c r="I26" s="4"/>
      <c r="J26" s="4"/>
      <c r="K26" s="167" t="str">
        <f>"("&amp;FIXED(K25-((1.96*(SQRT(((K25/100)*(1-K25/100))/$CI$11)))*100),1)&amp;$CG$16&amp;FIXED(K25+((1.96*(SQRT(((K25/100)*(1-K25/100))/$CI$11)))*100),1)&amp;")"</f>
        <v>(2.1-3.2)</v>
      </c>
      <c r="L26" s="4"/>
      <c r="M26" s="4"/>
      <c r="N26" s="167" t="str">
        <f>"("&amp;FIXED(N25-((1.96*(SQRT(((N25/100)*(1-N25/100))/$CJ$11)))*100),1)&amp;$CG$16&amp;FIXED(N25+((1.96*(SQRT(((N25/100)*(1-N25/100))/$CJ$11)))*100),1)&amp;")"</f>
        <v>(0.4-2.1)</v>
      </c>
      <c r="O26" s="4"/>
      <c r="P26" s="4"/>
      <c r="Q26" s="4"/>
      <c r="R26" s="4"/>
      <c r="S26" s="167" t="str">
        <f>"("&amp;FIXED(S25-((1.96*(SQRT(((S25/100)*(1-S25/100))/$CK$11)))*100),1)&amp;$CG$16&amp;FIXED(S25+((1.96*(SQRT(((S25/100)*(1-S25/100))/$CK$11)))*100),1)&amp;")"</f>
        <v>(4.1-5.7)</v>
      </c>
      <c r="T26" s="4"/>
      <c r="U26" s="4"/>
      <c r="W26" s="167"/>
      <c r="X26" s="167"/>
      <c r="Y26" s="164"/>
      <c r="Z26" s="164"/>
      <c r="AA26" s="167"/>
      <c r="AB26" s="164"/>
      <c r="AC26" s="164"/>
      <c r="AD26" s="164"/>
      <c r="AE26" s="4"/>
      <c r="AF26" s="4"/>
      <c r="AG26" s="4"/>
      <c r="AH26" s="4"/>
      <c r="AI26" s="4"/>
      <c r="AJ26" s="4"/>
      <c r="AK26" s="4"/>
      <c r="AL26" s="4"/>
      <c r="AM26" s="4"/>
      <c r="AN26" s="4"/>
      <c r="AO26" s="4"/>
      <c r="AP26" s="4"/>
      <c r="AR26" s="4"/>
      <c r="AS26" s="4"/>
      <c r="AT26" s="164"/>
      <c r="AU26" s="164"/>
      <c r="AV26" s="164"/>
      <c r="AW26" s="164"/>
      <c r="AX26" s="164"/>
      <c r="AY26" s="164"/>
      <c r="AZ26" s="167"/>
      <c r="BA26" s="164"/>
      <c r="BB26" s="164"/>
      <c r="BC26" s="164"/>
      <c r="BD26" s="164"/>
      <c r="BE26" s="164"/>
      <c r="BF26" s="164"/>
      <c r="BG26" s="164"/>
      <c r="BH26" s="164"/>
      <c r="BI26" s="164"/>
      <c r="BJ26" s="164"/>
      <c r="BK26" s="164"/>
      <c r="BL26" s="164"/>
      <c r="BM26" s="164"/>
      <c r="BN26" s="164"/>
      <c r="BO26" s="164"/>
      <c r="BP26" s="164"/>
      <c r="BQ26" s="164"/>
      <c r="BR26" s="164"/>
      <c r="BS26" s="164"/>
      <c r="BT26" s="164"/>
      <c r="BU26" s="164"/>
      <c r="BV26" s="164"/>
      <c r="BW26" s="164"/>
      <c r="BX26" s="164"/>
      <c r="BY26" s="164"/>
      <c r="BZ26" s="164"/>
      <c r="CA26" s="164"/>
      <c r="CB26" s="164"/>
      <c r="CC26" s="164"/>
    </row>
    <row r="27" spans="1:81">
      <c r="A27" s="4"/>
      <c r="B27" s="165" t="str">
        <f>V9</f>
        <v>Smoker (daily)</v>
      </c>
      <c r="C27" s="166">
        <f>W9</f>
        <v>1.6</v>
      </c>
      <c r="D27" s="4"/>
      <c r="E27" s="168">
        <f>Z9</f>
        <v>12.630952256608976</v>
      </c>
      <c r="F27" s="168">
        <f>AA9</f>
        <v>7.044684883413856</v>
      </c>
      <c r="G27" s="168">
        <f>AB9</f>
        <v>69.871117999999996</v>
      </c>
      <c r="H27" s="168">
        <f>AC9</f>
        <v>2.4316355224399064</v>
      </c>
      <c r="I27" s="168"/>
      <c r="J27" s="168">
        <f>AE9</f>
        <v>13.700000000000001</v>
      </c>
      <c r="K27" s="168">
        <f>AH9</f>
        <v>2.6105204675937839</v>
      </c>
      <c r="L27" s="4"/>
      <c r="M27" s="168">
        <f>AJ9</f>
        <v>8</v>
      </c>
      <c r="N27" s="168">
        <f>AM9</f>
        <v>1.6512904108625839</v>
      </c>
      <c r="O27" s="166"/>
      <c r="P27" s="168">
        <f>AO9</f>
        <v>37.235228539576376</v>
      </c>
      <c r="Q27" s="168">
        <f>AP9</f>
        <v>18.261344997266271</v>
      </c>
      <c r="R27" s="168">
        <f>AQ9</f>
        <v>72.71567306</v>
      </c>
      <c r="S27" s="168">
        <f>AR9</f>
        <v>5.6518927392394325</v>
      </c>
      <c r="T27" s="4"/>
      <c r="U27" s="4"/>
      <c r="V27" s="395"/>
      <c r="W27" s="167"/>
      <c r="X27" s="167"/>
      <c r="Y27" s="164"/>
      <c r="Z27" s="164"/>
      <c r="AA27" s="167"/>
      <c r="AB27" s="164"/>
      <c r="AC27" s="164"/>
      <c r="AD27" s="164"/>
      <c r="AE27" s="4"/>
      <c r="AF27" s="4"/>
      <c r="AG27" s="4"/>
      <c r="AH27" s="4"/>
      <c r="AI27" s="4"/>
      <c r="AJ27" s="4"/>
      <c r="AK27" s="4"/>
      <c r="AL27" s="4"/>
      <c r="AM27" s="4"/>
      <c r="AN27" s="4"/>
      <c r="AO27" s="4"/>
      <c r="AP27" s="4"/>
      <c r="AQ27" s="396"/>
      <c r="AR27" s="4"/>
      <c r="AS27" s="4"/>
      <c r="AT27" s="391"/>
      <c r="AU27" s="164"/>
      <c r="AV27" s="164"/>
      <c r="AW27" s="164"/>
      <c r="AX27" s="164"/>
      <c r="AY27" s="164"/>
      <c r="AZ27" s="167"/>
      <c r="BA27" s="164"/>
      <c r="BB27" s="164"/>
      <c r="BC27" s="164"/>
      <c r="BD27" s="164"/>
      <c r="BE27" s="164"/>
      <c r="BF27" s="164"/>
      <c r="BG27" s="164"/>
      <c r="BH27" s="164"/>
      <c r="BI27" s="164"/>
      <c r="BJ27" s="164"/>
      <c r="BK27" s="164"/>
      <c r="BL27" s="164"/>
      <c r="BM27" s="164"/>
      <c r="BN27" s="164"/>
      <c r="BO27" s="164"/>
      <c r="BP27" s="164"/>
      <c r="BQ27" s="164"/>
      <c r="BR27" s="164"/>
      <c r="BS27" s="164"/>
      <c r="BT27" s="164"/>
      <c r="BU27" s="164"/>
      <c r="BV27" s="164"/>
      <c r="BW27" s="164"/>
      <c r="BX27" s="164"/>
      <c r="BY27" s="164"/>
      <c r="BZ27" s="164"/>
      <c r="CA27" s="164"/>
      <c r="CB27" s="164"/>
      <c r="CC27" s="164"/>
    </row>
    <row r="28" spans="1:81">
      <c r="A28" s="4"/>
      <c r="B28" s="4"/>
      <c r="C28" s="4"/>
      <c r="D28" s="4"/>
      <c r="E28" s="4"/>
      <c r="F28" s="4"/>
      <c r="G28" s="4"/>
      <c r="H28" s="167" t="str">
        <f>"("&amp;FIXED(H27-((1.96*(SQRT(((H27/100)*(1-H27/100))/$CH$11)))*100),1)&amp;$CG$16&amp;FIXED(H27+((1.96*(SQRT(((H27/100)*(1-H27/100))/$CH$11)))*100),1)&amp;")"</f>
        <v>(2.1-2.7)</v>
      </c>
      <c r="I28" s="4"/>
      <c r="J28" s="4"/>
      <c r="K28" s="167" t="str">
        <f>"("&amp;FIXED(K27-((1.96*(SQRT(((K27/100)*(1-K27/100))/$CI$11)))*100),1)&amp;$CG$16&amp;FIXED(K27+((1.96*(SQRT(((K27/100)*(1-K27/100))/$CI$11)))*100),1)&amp;")"</f>
        <v>(2.1-3.2)</v>
      </c>
      <c r="L28" s="4"/>
      <c r="M28" s="4"/>
      <c r="N28" s="167" t="str">
        <f>"("&amp;FIXED(N27-((1.96*(SQRT(((N27/100)*(1-N27/100))/$CJ$11)))*100),1)&amp;$CG$16&amp;FIXED(N27+((1.96*(SQRT(((N27/100)*(1-N27/100))/$CJ$11)))*100),1)&amp;")"</f>
        <v>(0.7-2.6)</v>
      </c>
      <c r="O28" s="4"/>
      <c r="P28" s="4"/>
      <c r="Q28" s="4"/>
      <c r="R28" s="4"/>
      <c r="S28" s="167" t="str">
        <f>"("&amp;FIXED(S27-((1.96*(SQRT(((S27/100)*(1-S27/100))/$CK$11)))*100),1)&amp;$CG$16&amp;FIXED(S27+((1.96*(SQRT(((S27/100)*(1-S27/100))/$CK$11)))*100),1)&amp;")"</f>
        <v>(4.8-6.5)</v>
      </c>
      <c r="T28" s="4"/>
      <c r="U28" s="4"/>
      <c r="V28" s="392"/>
      <c r="W28" s="167"/>
      <c r="X28" s="167"/>
      <c r="Y28" s="164"/>
      <c r="Z28" s="164"/>
      <c r="AA28" s="167"/>
      <c r="AB28" s="164"/>
      <c r="AC28" s="164"/>
      <c r="AD28" s="164"/>
      <c r="AE28" s="4"/>
      <c r="AF28" s="4"/>
      <c r="AG28" s="4"/>
      <c r="AH28" s="4"/>
      <c r="AI28" s="4"/>
      <c r="AJ28" s="4"/>
      <c r="AK28" s="4"/>
      <c r="AL28" s="4"/>
      <c r="AM28" s="4"/>
      <c r="AN28" s="4"/>
      <c r="AO28" s="4"/>
      <c r="AP28" s="4"/>
      <c r="AQ28" s="4"/>
      <c r="AR28" s="4"/>
      <c r="AS28" s="4"/>
      <c r="AT28" s="391"/>
      <c r="AU28" s="164"/>
      <c r="AV28" s="164"/>
      <c r="AW28" s="164"/>
      <c r="AX28" s="164"/>
      <c r="AY28" s="164"/>
      <c r="AZ28" s="167"/>
      <c r="BA28" s="164"/>
      <c r="BB28" s="164"/>
      <c r="BC28" s="164"/>
      <c r="BD28" s="164"/>
      <c r="BE28" s="164"/>
      <c r="BF28" s="164"/>
      <c r="BG28" s="164"/>
      <c r="BH28" s="164"/>
      <c r="BI28" s="164"/>
      <c r="BJ28" s="164"/>
      <c r="BK28" s="164"/>
      <c r="BL28" s="164"/>
      <c r="BM28" s="164"/>
      <c r="BN28" s="164"/>
      <c r="BO28" s="164"/>
      <c r="BP28" s="164"/>
      <c r="BQ28" s="164"/>
      <c r="BR28" s="164"/>
      <c r="BS28" s="164"/>
      <c r="BT28" s="164"/>
      <c r="BU28" s="164"/>
      <c r="BV28" s="164"/>
      <c r="BW28" s="164"/>
      <c r="BX28" s="164"/>
      <c r="BY28" s="164"/>
      <c r="BZ28" s="164"/>
      <c r="CA28" s="164"/>
      <c r="CB28" s="164"/>
      <c r="CC28" s="164"/>
    </row>
    <row r="29" spans="1:81">
      <c r="A29" s="4"/>
      <c r="B29" s="165" t="str">
        <f>V17</f>
        <v>Air pollution</v>
      </c>
      <c r="C29" s="166">
        <f>W17</f>
        <v>1.1000000000000001</v>
      </c>
      <c r="D29" s="4"/>
      <c r="E29" s="168">
        <f>Z17</f>
        <v>71.599999999999994</v>
      </c>
      <c r="F29" s="168">
        <f>AA17</f>
        <v>6.6815976110489048</v>
      </c>
      <c r="G29" s="168">
        <f>AB17</f>
        <v>54.454162999999987</v>
      </c>
      <c r="H29" s="168">
        <f>AC17</f>
        <v>2.3063075732356579</v>
      </c>
      <c r="I29" s="168"/>
      <c r="J29" s="168">
        <f>AE17</f>
        <v>66.600000000000009</v>
      </c>
      <c r="K29" s="168">
        <f>AH17</f>
        <v>2.1460283974408716</v>
      </c>
      <c r="L29" s="4"/>
      <c r="M29" s="168">
        <f>AJ17</f>
        <v>80.5</v>
      </c>
      <c r="N29" s="168">
        <f>AM17</f>
        <v>2.6860532203842959</v>
      </c>
      <c r="O29" s="166"/>
      <c r="P29" s="168">
        <f>AO17</f>
        <v>37.4</v>
      </c>
      <c r="Q29" s="168">
        <f>AP17</f>
        <v>3.605166763061503</v>
      </c>
      <c r="R29" s="168">
        <f>AQ17</f>
        <v>44.131786000000005</v>
      </c>
      <c r="S29" s="168">
        <f>AR17</f>
        <v>1.1158003890154273</v>
      </c>
      <c r="T29" s="4"/>
      <c r="U29" s="4"/>
      <c r="V29" s="393"/>
      <c r="W29" s="167"/>
      <c r="X29" s="167"/>
      <c r="Y29" s="164"/>
      <c r="Z29" s="164"/>
      <c r="AA29" s="167"/>
      <c r="AB29" s="164"/>
      <c r="AC29" s="164"/>
      <c r="AD29" s="164"/>
      <c r="AE29" s="4"/>
      <c r="AF29" s="4"/>
      <c r="AG29" s="4"/>
      <c r="AH29" s="4"/>
      <c r="AI29" s="4"/>
      <c r="AJ29" s="4"/>
      <c r="AK29" s="4"/>
      <c r="AL29" s="4"/>
      <c r="AM29" s="4"/>
      <c r="AN29" s="4"/>
      <c r="AO29" s="4"/>
      <c r="AP29" s="4"/>
      <c r="AQ29" s="4"/>
      <c r="AR29" s="4"/>
      <c r="AS29" s="4"/>
      <c r="AT29" s="391"/>
      <c r="AU29" s="164"/>
      <c r="AV29" s="164"/>
      <c r="AW29" s="164"/>
      <c r="AX29" s="164"/>
      <c r="AY29" s="164"/>
      <c r="AZ29" s="167"/>
      <c r="BA29" s="164"/>
      <c r="BB29" s="164"/>
      <c r="BC29" s="164"/>
      <c r="BD29" s="164"/>
      <c r="BE29" s="164"/>
      <c r="BF29" s="164"/>
      <c r="BG29" s="164"/>
      <c r="BH29" s="164"/>
      <c r="BI29" s="164"/>
      <c r="BJ29" s="164"/>
      <c r="BK29" s="164"/>
      <c r="BL29" s="164"/>
      <c r="BM29" s="164"/>
      <c r="BN29" s="164"/>
      <c r="BO29" s="164"/>
      <c r="BP29" s="164"/>
      <c r="BQ29" s="164"/>
      <c r="BR29" s="164"/>
      <c r="BS29" s="164"/>
      <c r="BT29" s="164"/>
      <c r="BU29" s="164"/>
      <c r="BV29" s="164"/>
      <c r="BW29" s="164"/>
      <c r="BX29" s="164"/>
      <c r="BY29" s="164"/>
      <c r="BZ29" s="164"/>
      <c r="CA29" s="164"/>
      <c r="CB29" s="164"/>
      <c r="CC29" s="164"/>
    </row>
    <row r="30" spans="1:81">
      <c r="A30" s="4"/>
      <c r="B30" s="4"/>
      <c r="C30" s="4"/>
      <c r="D30" s="4"/>
      <c r="E30" s="4"/>
      <c r="F30" s="4"/>
      <c r="G30" s="4"/>
      <c r="H30" s="167" t="str">
        <f>"("&amp;FIXED(H29-((1.96*(SQRT(((H29/100)*(1-H29/100))/$CH$11)))*100),1)&amp;$CG$16&amp;FIXED(H29+((1.96*(SQRT(((H29/100)*(1-H29/100))/$CH$11)))*100),1)&amp;")"</f>
        <v>(2.0-2.6)</v>
      </c>
      <c r="I30" s="4"/>
      <c r="J30" s="4"/>
      <c r="K30" s="167" t="str">
        <f>"("&amp;FIXED(K29-((1.96*(SQRT(((K29/100)*(1-K29/100))/$CI$11)))*100),1)&amp;$CG$16&amp;FIXED(K29+((1.96*(SQRT(((K29/100)*(1-K29/100))/$CI$11)))*100),1)&amp;")"</f>
        <v>(1.6-2.7)</v>
      </c>
      <c r="L30" s="4"/>
      <c r="M30" s="4"/>
      <c r="N30" s="167" t="str">
        <f>"("&amp;FIXED(N29-((1.96*(SQRT(((N29/100)*(1-N29/100))/$CJ$11)))*100),1)&amp;$CG$16&amp;FIXED(N29+((1.96*(SQRT(((N29/100)*(1-N29/100))/$CJ$11)))*100),1)&amp;")"</f>
        <v>(1.5-3.9)</v>
      </c>
      <c r="O30" s="4"/>
      <c r="P30" s="4"/>
      <c r="Q30" s="4"/>
      <c r="R30" s="4"/>
      <c r="S30" s="167" t="str">
        <f>"("&amp;FIXED(S29-((1.96*(SQRT(((S29/100)*(1-S29/100))/$CK$11)))*100),1)&amp;$CG$16&amp;FIXED(S29+((1.96*(SQRT(((S29/100)*(1-S29/100))/$CK$11)))*100),1)&amp;")"</f>
        <v>(0.7-1.5)</v>
      </c>
      <c r="T30" s="4"/>
      <c r="U30" s="4"/>
      <c r="V30" s="393"/>
      <c r="W30" s="167"/>
      <c r="X30" s="167"/>
      <c r="Y30" s="164"/>
      <c r="Z30" s="164"/>
      <c r="AA30" s="167"/>
      <c r="AB30" s="164"/>
      <c r="AC30" s="164"/>
      <c r="AD30" s="164"/>
      <c r="AE30" s="4"/>
      <c r="AF30" s="4"/>
      <c r="AG30" s="4"/>
      <c r="AH30" s="4"/>
      <c r="AI30" s="4"/>
      <c r="AJ30" s="4"/>
      <c r="AK30" s="4"/>
      <c r="AL30" s="4"/>
      <c r="AM30" s="4"/>
      <c r="AN30" s="4"/>
      <c r="AO30" s="4"/>
      <c r="AP30" s="4"/>
      <c r="AQ30" s="4"/>
      <c r="AR30" s="4"/>
      <c r="AS30" s="4"/>
      <c r="AT30" s="391"/>
      <c r="AU30" s="164"/>
      <c r="AV30" s="164"/>
      <c r="AW30" s="164"/>
      <c r="AX30" s="164"/>
      <c r="AY30" s="164"/>
      <c r="AZ30" s="167"/>
      <c r="BA30" s="164"/>
      <c r="BB30" s="164"/>
      <c r="BC30" s="164"/>
      <c r="BD30" s="164"/>
      <c r="BE30" s="164"/>
      <c r="BF30" s="164"/>
      <c r="BG30" s="164"/>
      <c r="BH30" s="164"/>
      <c r="BI30" s="164"/>
      <c r="BJ30" s="164"/>
      <c r="BK30" s="164"/>
      <c r="BL30" s="164"/>
      <c r="BM30" s="164"/>
      <c r="BN30" s="164"/>
      <c r="BO30" s="164"/>
      <c r="BP30" s="164"/>
      <c r="BQ30" s="164"/>
      <c r="BR30" s="164"/>
      <c r="BS30" s="164"/>
      <c r="BT30" s="164"/>
      <c r="BU30" s="164"/>
      <c r="BV30" s="164"/>
      <c r="BW30" s="164"/>
      <c r="BX30" s="164"/>
      <c r="BY30" s="164"/>
      <c r="BZ30" s="164"/>
      <c r="CA30" s="164"/>
      <c r="CB30" s="164"/>
      <c r="CC30" s="164"/>
    </row>
    <row r="31" spans="1:81">
      <c r="A31" s="4"/>
      <c r="B31" s="165" t="str">
        <f>V16</f>
        <v>Social isolation</v>
      </c>
      <c r="C31" s="167">
        <f>W16</f>
        <v>1.57</v>
      </c>
      <c r="D31" s="4"/>
      <c r="E31" s="168">
        <f>Z16</f>
        <v>7.0323873826352985</v>
      </c>
      <c r="F31" s="168">
        <f>AA16</f>
        <v>3.8539757025131043</v>
      </c>
      <c r="G31" s="168">
        <f>AB16</f>
        <v>58.16783307</v>
      </c>
      <c r="H31" s="168">
        <f>AC16</f>
        <v>1.3302886326279144</v>
      </c>
      <c r="I31" s="168"/>
      <c r="J31" s="168">
        <f>AE16</f>
        <v>7.2150072150072146</v>
      </c>
      <c r="K31" s="168">
        <f>AH16</f>
        <v>1.3575984680782092</v>
      </c>
      <c r="L31" s="4"/>
      <c r="M31" s="168">
        <f>AJ16</f>
        <v>7.1844660194174752</v>
      </c>
      <c r="N31" s="168">
        <f>AM16</f>
        <v>1.4183466191084328</v>
      </c>
      <c r="O31" s="167"/>
      <c r="P31" s="168">
        <f>AO16</f>
        <v>3.0574198359433264</v>
      </c>
      <c r="Q31" s="168">
        <f>AP16</f>
        <v>1.7128784713823966</v>
      </c>
      <c r="R31" s="168">
        <f>AQ16</f>
        <v>57.398804816029994</v>
      </c>
      <c r="S31" s="168">
        <f>AR16</f>
        <v>0.5301364930707434</v>
      </c>
      <c r="T31" s="4"/>
      <c r="U31" s="4"/>
      <c r="V31" s="393"/>
      <c r="W31" s="184"/>
      <c r="X31" s="184"/>
      <c r="Y31" s="164"/>
      <c r="Z31" s="164"/>
      <c r="AA31" s="167"/>
      <c r="AB31" s="164"/>
      <c r="AC31" s="164"/>
      <c r="AD31" s="164"/>
      <c r="AE31" s="4"/>
      <c r="AF31" s="4"/>
      <c r="AG31" s="4"/>
      <c r="AH31" s="4"/>
      <c r="AI31" s="4"/>
      <c r="AJ31" s="4"/>
      <c r="AK31" s="4"/>
      <c r="AL31" s="4"/>
      <c r="AM31" s="4"/>
      <c r="AN31" s="4"/>
      <c r="AO31" s="4"/>
      <c r="AP31" s="4"/>
      <c r="AQ31" s="4"/>
      <c r="AR31" s="4"/>
      <c r="AS31" s="4"/>
      <c r="AT31" s="391"/>
      <c r="AU31" s="164"/>
      <c r="AV31" s="164"/>
      <c r="AW31" s="164"/>
      <c r="AX31" s="164"/>
      <c r="AY31" s="164"/>
      <c r="AZ31" s="167"/>
      <c r="BA31" s="164"/>
      <c r="BB31" s="164"/>
      <c r="BC31" s="164"/>
      <c r="BD31" s="164"/>
      <c r="BE31" s="164"/>
      <c r="BF31" s="164"/>
      <c r="BG31" s="164"/>
      <c r="BH31" s="164"/>
      <c r="BI31" s="164"/>
      <c r="BJ31" s="164"/>
      <c r="BK31" s="164"/>
      <c r="BL31" s="164"/>
      <c r="BM31" s="164"/>
      <c r="BN31" s="164"/>
      <c r="BO31" s="164"/>
      <c r="BP31" s="164"/>
      <c r="BQ31" s="164"/>
      <c r="BR31" s="164"/>
      <c r="BS31" s="164"/>
      <c r="BT31" s="164"/>
      <c r="BU31" s="164"/>
      <c r="BV31" s="164"/>
      <c r="BW31" s="164"/>
      <c r="BX31" s="164"/>
      <c r="BY31" s="164"/>
      <c r="BZ31" s="164"/>
      <c r="CA31" s="164"/>
      <c r="CB31" s="164"/>
      <c r="CC31" s="164"/>
    </row>
    <row r="32" spans="1:81">
      <c r="A32" s="4"/>
      <c r="B32" s="4"/>
      <c r="C32" s="4"/>
      <c r="D32" s="4"/>
      <c r="E32" s="4"/>
      <c r="F32" s="4"/>
      <c r="G32" s="4"/>
      <c r="H32" s="167" t="str">
        <f>"("&amp;FIXED(H31-((1.96*(SQRT(((H31/100)*(1-H31/100))/$CH$11)))*100),1)&amp;$CG$16&amp;FIXED(H31+((1.96*(SQRT(((H31/100)*(1-H31/100))/$CH$11)))*100),1)&amp;")"</f>
        <v>(1.1-1.6)</v>
      </c>
      <c r="I32" s="4"/>
      <c r="J32" s="4"/>
      <c r="K32" s="167" t="str">
        <f>"("&amp;FIXED(K31-((1.96*(SQRT(((K31/100)*(1-K31/100))/$CI$11)))*100),1)&amp;$CG$16&amp;FIXED(K31+((1.96*(SQRT(((K31/100)*(1-K31/100))/$CI$11)))*100),1)&amp;")"</f>
        <v>(1.0-1.8)</v>
      </c>
      <c r="L32" s="4"/>
      <c r="M32" s="4"/>
      <c r="N32" s="167" t="str">
        <f>"("&amp;FIXED(N31-((1.96*(SQRT(((N31/100)*(1-N31/100))/$CJ$11)))*100),1)&amp;$CG$16&amp;FIXED(N31+((1.96*(SQRT(((N31/100)*(1-N31/100))/$CJ$11)))*100),1)&amp;")"</f>
        <v>(0.5-2.3)</v>
      </c>
      <c r="O32" s="4"/>
      <c r="P32" s="4"/>
      <c r="Q32" s="4"/>
      <c r="R32" s="4"/>
      <c r="S32" s="167" t="str">
        <f>"("&amp;FIXED(S31-((1.96*(SQRT(((S31/100)*(1-S31/100))/$CK$11)))*100),1)&amp;$CG$16&amp;FIXED(S31+((1.96*(SQRT(((S31/100)*(1-S31/100))/$CK$11)))*100),1)&amp;")"</f>
        <v>(0.3-0.8)</v>
      </c>
      <c r="T32" s="4"/>
      <c r="U32" s="4"/>
      <c r="V32" s="164"/>
      <c r="W32" s="167"/>
      <c r="X32" s="167"/>
      <c r="Y32" s="164"/>
      <c r="Z32" s="164"/>
      <c r="AA32" s="167"/>
      <c r="AB32" s="164"/>
      <c r="AC32" s="164"/>
      <c r="AD32" s="164"/>
      <c r="AE32" s="4"/>
      <c r="AF32" s="4"/>
      <c r="AG32" s="4"/>
      <c r="AH32" s="4"/>
      <c r="AI32" s="4"/>
      <c r="AJ32" s="4"/>
      <c r="AK32" s="4"/>
      <c r="AL32" s="4"/>
      <c r="AM32" s="4"/>
      <c r="AN32" s="4"/>
      <c r="AO32" s="4"/>
      <c r="AP32" s="4"/>
      <c r="AQ32" s="4"/>
      <c r="AR32" s="4"/>
      <c r="AS32" s="4"/>
      <c r="AT32" s="391"/>
      <c r="AU32" s="164"/>
      <c r="AV32" s="164"/>
      <c r="AW32" s="164"/>
      <c r="AX32" s="164"/>
      <c r="AY32" s="164"/>
      <c r="AZ32" s="167"/>
      <c r="BA32" s="164"/>
      <c r="BB32" s="164"/>
      <c r="BC32" s="164"/>
      <c r="BD32" s="164"/>
      <c r="BE32" s="164"/>
      <c r="BF32" s="164"/>
      <c r="BG32" s="164"/>
      <c r="BH32" s="164"/>
      <c r="BI32" s="164"/>
      <c r="BJ32" s="164"/>
      <c r="BK32" s="164"/>
      <c r="BL32" s="164"/>
      <c r="BM32" s="164"/>
      <c r="BN32" s="164"/>
      <c r="BO32" s="164"/>
      <c r="BP32" s="164"/>
      <c r="BQ32" s="164"/>
      <c r="BR32" s="164"/>
      <c r="BS32" s="164"/>
      <c r="BT32" s="164"/>
      <c r="BU32" s="164"/>
      <c r="BV32" s="164"/>
      <c r="BW32" s="164"/>
      <c r="BX32" s="164"/>
      <c r="BY32" s="164"/>
      <c r="BZ32" s="164"/>
      <c r="CA32" s="164"/>
      <c r="CB32" s="164"/>
      <c r="CC32" s="164"/>
    </row>
    <row r="33" spans="1:81">
      <c r="A33" s="4"/>
      <c r="B33" s="413" t="str">
        <f>V18</f>
        <v>Total</v>
      </c>
      <c r="C33" s="620"/>
      <c r="D33" s="4"/>
      <c r="E33" s="620"/>
      <c r="F33" s="621"/>
      <c r="G33" s="620"/>
      <c r="H33" s="185">
        <f>AC18</f>
        <v>40.150678992151356</v>
      </c>
      <c r="I33" s="620"/>
      <c r="J33" s="620"/>
      <c r="K33" s="185">
        <f>AH18</f>
        <v>38.700974632068586</v>
      </c>
      <c r="L33" s="4"/>
      <c r="M33" s="620"/>
      <c r="N33" s="185">
        <f>AM18</f>
        <v>33.35483937452738</v>
      </c>
      <c r="O33" s="620"/>
      <c r="P33" s="620"/>
      <c r="Q33" s="621"/>
      <c r="R33" s="620"/>
      <c r="S33" s="185">
        <f>AR18</f>
        <v>46.744383860617269</v>
      </c>
      <c r="T33" s="4"/>
      <c r="U33" s="4"/>
      <c r="V33" s="393"/>
      <c r="W33" s="164"/>
      <c r="X33" s="164"/>
      <c r="Y33" s="164"/>
      <c r="Z33" s="164"/>
      <c r="AA33" s="167"/>
      <c r="AB33" s="164"/>
      <c r="AC33" s="164"/>
      <c r="AD33" s="164"/>
      <c r="AE33" s="4"/>
      <c r="AF33" s="4"/>
      <c r="AG33" s="4"/>
      <c r="AH33" s="4"/>
      <c r="AI33" s="4"/>
      <c r="AJ33" s="4"/>
      <c r="AK33" s="4"/>
      <c r="AL33" s="4"/>
      <c r="AM33" s="4"/>
      <c r="AN33" s="4"/>
      <c r="AO33" s="4"/>
      <c r="AP33" s="4"/>
      <c r="AQ33" s="4"/>
      <c r="AR33" s="4"/>
      <c r="AS33" s="4"/>
      <c r="AT33" s="391"/>
      <c r="AU33" s="164"/>
      <c r="AV33" s="164"/>
      <c r="AW33" s="164"/>
      <c r="AX33" s="164"/>
      <c r="AY33" s="164"/>
      <c r="AZ33" s="167"/>
      <c r="BA33" s="164"/>
      <c r="BB33" s="164"/>
      <c r="BC33" s="164"/>
      <c r="BD33" s="164"/>
      <c r="BE33" s="164"/>
      <c r="BF33" s="164"/>
      <c r="BG33" s="164"/>
      <c r="BH33" s="164"/>
      <c r="BI33" s="164"/>
      <c r="BJ33" s="164"/>
      <c r="BK33" s="164"/>
      <c r="BL33" s="164"/>
      <c r="BM33" s="164"/>
      <c r="BN33" s="164"/>
      <c r="BO33" s="164"/>
      <c r="BP33" s="164"/>
      <c r="BQ33" s="164"/>
      <c r="BR33" s="164"/>
      <c r="BS33" s="164"/>
      <c r="BT33" s="164"/>
      <c r="BU33" s="164"/>
      <c r="BV33" s="164"/>
      <c r="BW33" s="164"/>
      <c r="BX33" s="164"/>
      <c r="BY33" s="164"/>
      <c r="BZ33" s="164"/>
      <c r="CA33" s="164"/>
      <c r="CB33" s="164"/>
      <c r="CC33" s="164"/>
    </row>
    <row r="34" spans="1:81">
      <c r="A34" s="4"/>
      <c r="B34" s="544"/>
      <c r="C34" s="544"/>
      <c r="D34" s="544"/>
      <c r="E34" s="544"/>
      <c r="F34" s="544"/>
      <c r="G34" s="544"/>
      <c r="H34" s="422" t="str">
        <f>"("&amp;FIXED(H33-((1.96*(SQRT(((H33/100)*(1-H33/100))/$CH$11)))*100),1)&amp;$CG$16&amp;FIXED(H33+((1.96*(SQRT(((H33/100)*(1-H33/100))/$CH$11)))*100),1)&amp;")"</f>
        <v>(39.2-41.1)</v>
      </c>
      <c r="I34" s="544"/>
      <c r="J34" s="544"/>
      <c r="K34" s="422" t="str">
        <f>"("&amp;FIXED(K33-((1.96*(SQRT(((K33/100)*(1-K33/100))/$CI$11)))*100),1)&amp;$CG$16&amp;FIXED(K33+((1.96*(SQRT(((K33/100)*(1-K33/100))/$CI$11)))*100),1)&amp;")"</f>
        <v>(37.0-40.4)</v>
      </c>
      <c r="L34" s="544"/>
      <c r="M34" s="544"/>
      <c r="N34" s="422" t="str">
        <f>"("&amp;FIXED(N33-((1.96*(SQRT(((N33/100)*(1-N33/100))/$CJ$11)))*100),1)&amp;$CG$16&amp;FIXED(N33+((1.96*(SQRT(((N33/100)*(1-N33/100))/$CJ$11)))*100),1)&amp;")"</f>
        <v>(29.8-36.9)</v>
      </c>
      <c r="O34" s="544"/>
      <c r="P34" s="544"/>
      <c r="Q34" s="544"/>
      <c r="R34" s="544"/>
      <c r="S34" s="422" t="str">
        <f>"("&amp;FIXED(S33-((1.96*(SQRT(((S33/100)*(1-S33/100))/$CK$11)))*100),1)&amp;$CG$16&amp;FIXED(S33+((1.96*(SQRT(((S33/100)*(1-S33/100))/$CK$11)))*100),1)&amp;")"</f>
        <v>(44.9-48.6)</v>
      </c>
      <c r="T34" s="4"/>
      <c r="U34" s="4"/>
      <c r="V34" s="164"/>
      <c r="W34" s="164"/>
      <c r="X34" s="164"/>
      <c r="Y34" s="164"/>
      <c r="Z34" s="164"/>
      <c r="AA34" s="167"/>
      <c r="AB34" s="164"/>
      <c r="AC34" s="164"/>
      <c r="AD34" s="164"/>
      <c r="AE34" s="4"/>
      <c r="AF34" s="4"/>
      <c r="AG34" s="4"/>
      <c r="AH34" s="4"/>
      <c r="AI34" s="4"/>
      <c r="AJ34" s="4"/>
      <c r="AK34" s="4"/>
      <c r="AL34" s="4"/>
      <c r="AM34" s="4"/>
      <c r="AN34" s="4"/>
      <c r="AO34" s="4"/>
      <c r="AP34" s="4"/>
      <c r="AQ34" s="4"/>
      <c r="AR34" s="4"/>
      <c r="AS34" s="4"/>
      <c r="AT34" s="391"/>
      <c r="AU34" s="164"/>
      <c r="AV34" s="164"/>
      <c r="AW34" s="164"/>
      <c r="AX34" s="164"/>
      <c r="AY34" s="164"/>
      <c r="AZ34" s="167"/>
      <c r="BA34" s="164"/>
      <c r="BB34" s="164"/>
      <c r="BC34" s="164"/>
      <c r="BD34" s="164"/>
      <c r="BE34" s="164"/>
      <c r="BF34" s="164"/>
      <c r="BG34" s="164"/>
      <c r="BH34" s="164"/>
      <c r="BI34" s="164"/>
      <c r="BJ34" s="164"/>
      <c r="BK34" s="164"/>
      <c r="BL34" s="164"/>
      <c r="BM34" s="164"/>
      <c r="BN34" s="164"/>
      <c r="BO34" s="164"/>
      <c r="BP34" s="164"/>
      <c r="BQ34" s="164"/>
      <c r="BR34" s="164"/>
      <c r="BS34" s="164"/>
      <c r="BT34" s="164"/>
      <c r="BU34" s="164"/>
      <c r="BV34" s="164"/>
      <c r="BW34" s="164"/>
      <c r="BX34" s="164"/>
      <c r="BY34" s="164"/>
      <c r="BZ34" s="164"/>
      <c r="CA34" s="164"/>
      <c r="CB34" s="164"/>
      <c r="CC34" s="164"/>
    </row>
    <row r="35" spans="1:81">
      <c r="A35" s="4"/>
      <c r="B35" s="4"/>
      <c r="C35" s="4"/>
      <c r="D35" s="4"/>
      <c r="E35" s="4"/>
      <c r="F35" s="4"/>
      <c r="G35" s="4"/>
      <c r="H35" s="3"/>
      <c r="I35" s="4"/>
      <c r="J35" s="4"/>
      <c r="K35" s="4"/>
      <c r="L35" s="4"/>
      <c r="M35" s="4"/>
      <c r="N35" s="4"/>
      <c r="O35" s="4"/>
      <c r="P35" s="4"/>
      <c r="Q35" s="4"/>
      <c r="R35" s="4"/>
      <c r="S35" s="4"/>
      <c r="T35" s="4"/>
      <c r="U35" s="4"/>
      <c r="V35" s="164"/>
      <c r="W35" s="164"/>
      <c r="X35" s="164"/>
      <c r="Y35" s="164"/>
      <c r="Z35" s="164"/>
      <c r="AA35" s="167"/>
      <c r="AB35" s="164"/>
      <c r="AC35" s="164"/>
      <c r="AD35" s="164"/>
      <c r="AE35" s="4"/>
      <c r="AF35" s="4"/>
      <c r="AG35" s="4"/>
      <c r="AH35" s="4"/>
      <c r="AI35" s="4"/>
      <c r="AJ35" s="4"/>
      <c r="AK35" s="4"/>
      <c r="AL35" s="4"/>
      <c r="AM35" s="4"/>
      <c r="AN35" s="4"/>
      <c r="AO35" s="4"/>
      <c r="AP35" s="4"/>
      <c r="AQ35" s="4"/>
      <c r="AR35" s="4"/>
      <c r="AS35" s="4"/>
      <c r="AT35" s="391"/>
      <c r="AU35" s="164"/>
      <c r="AV35" s="164"/>
      <c r="AW35" s="164"/>
      <c r="AX35" s="164"/>
      <c r="AY35" s="164"/>
      <c r="AZ35" s="167"/>
      <c r="BA35" s="164"/>
      <c r="BB35" s="164"/>
      <c r="BC35" s="164"/>
      <c r="BD35" s="164"/>
      <c r="BE35" s="164"/>
      <c r="BF35" s="164"/>
      <c r="BG35" s="164"/>
      <c r="BH35" s="164"/>
      <c r="BI35" s="164"/>
      <c r="BJ35" s="164"/>
      <c r="BK35" s="164"/>
      <c r="BL35" s="164"/>
      <c r="BM35" s="164"/>
      <c r="BN35" s="164"/>
      <c r="BO35" s="164"/>
      <c r="BP35" s="164"/>
      <c r="BQ35" s="164"/>
      <c r="BR35" s="164"/>
      <c r="BS35" s="164"/>
      <c r="BT35" s="164"/>
      <c r="BU35" s="164"/>
      <c r="BV35" s="164"/>
      <c r="BW35" s="164"/>
      <c r="BX35" s="164"/>
      <c r="BY35" s="164"/>
      <c r="BZ35" s="164"/>
      <c r="CA35" s="164"/>
      <c r="CB35" s="164"/>
      <c r="CC35" s="164"/>
    </row>
    <row r="36" spans="1:81" ht="14.4" customHeight="1">
      <c r="A36" s="4"/>
      <c r="B36" s="4"/>
      <c r="C36" s="4"/>
      <c r="D36" s="4"/>
      <c r="E36" s="4"/>
      <c r="F36" s="4"/>
      <c r="G36" s="4"/>
      <c r="H36" s="3"/>
      <c r="I36" s="4"/>
      <c r="J36" s="4"/>
      <c r="K36" s="4"/>
      <c r="L36" s="4"/>
      <c r="M36" s="4"/>
      <c r="N36" s="4"/>
      <c r="O36" s="4"/>
      <c r="P36" s="4"/>
      <c r="Q36" s="4"/>
      <c r="R36" s="4"/>
      <c r="S36" s="4"/>
      <c r="T36" s="4"/>
      <c r="U36" s="4"/>
      <c r="V36" s="164"/>
      <c r="W36" s="164"/>
      <c r="X36" s="164"/>
      <c r="Y36" s="164"/>
      <c r="Z36" s="164"/>
      <c r="AA36" s="167"/>
      <c r="AB36" s="164"/>
      <c r="AC36" s="164"/>
      <c r="AD36" s="164"/>
      <c r="AE36" s="4"/>
      <c r="AF36" s="4"/>
      <c r="AG36" s="4"/>
      <c r="AH36" s="4"/>
      <c r="AI36" s="4"/>
      <c r="AJ36" s="4"/>
      <c r="AK36" s="4"/>
      <c r="AL36" s="4"/>
      <c r="AM36" s="4"/>
      <c r="AN36" s="4"/>
      <c r="AO36" s="4"/>
      <c r="AP36" s="4"/>
      <c r="AQ36" s="4"/>
      <c r="AR36" s="4"/>
      <c r="AS36" s="4"/>
      <c r="AT36" s="391"/>
      <c r="AU36" s="164"/>
      <c r="AV36" s="164"/>
      <c r="AW36" s="164"/>
      <c r="AX36" s="164"/>
      <c r="AY36" s="164"/>
      <c r="AZ36" s="167"/>
      <c r="BA36" s="164"/>
      <c r="BB36" s="164"/>
      <c r="BC36" s="164"/>
      <c r="BD36" s="164"/>
      <c r="BE36" s="164"/>
      <c r="BF36" s="164"/>
      <c r="BG36" s="164"/>
      <c r="BH36" s="164"/>
      <c r="BI36" s="164"/>
      <c r="BJ36" s="164"/>
      <c r="BK36" s="164"/>
      <c r="BL36" s="164"/>
      <c r="BM36" s="164"/>
      <c r="BN36" s="164"/>
      <c r="BO36" s="164"/>
      <c r="BP36" s="164"/>
      <c r="BQ36" s="164"/>
      <c r="BR36" s="164"/>
      <c r="BS36" s="164"/>
      <c r="BT36" s="164"/>
      <c r="BU36" s="164"/>
      <c r="BV36" s="164"/>
      <c r="BW36" s="164"/>
      <c r="BX36" s="164"/>
      <c r="BY36" s="164"/>
      <c r="BZ36" s="164"/>
      <c r="CA36" s="164"/>
      <c r="CB36" s="164"/>
      <c r="CC36" s="164"/>
    </row>
    <row r="37" spans="1:81">
      <c r="A37" s="4"/>
      <c r="B37" s="4"/>
      <c r="C37" s="4"/>
      <c r="D37" s="4"/>
      <c r="E37" s="4"/>
      <c r="F37" s="4"/>
      <c r="G37" s="4"/>
      <c r="H37" s="3"/>
      <c r="I37" s="4"/>
      <c r="J37" s="4"/>
      <c r="K37" s="4"/>
      <c r="L37" s="4"/>
      <c r="M37" s="4"/>
      <c r="N37" s="4"/>
      <c r="O37" s="4"/>
      <c r="P37" s="4"/>
      <c r="Q37" s="4"/>
      <c r="R37" s="4"/>
      <c r="S37" s="4"/>
      <c r="T37" s="4"/>
      <c r="U37" s="4"/>
      <c r="V37" s="164"/>
      <c r="W37" s="164"/>
      <c r="X37" s="164"/>
      <c r="Y37" s="164"/>
      <c r="Z37" s="164"/>
      <c r="AA37" s="167"/>
      <c r="AB37" s="164"/>
      <c r="AC37" s="164"/>
      <c r="AD37" s="164"/>
      <c r="AE37" s="4"/>
      <c r="AF37" s="4"/>
      <c r="AG37" s="4"/>
      <c r="AH37" s="4"/>
      <c r="AI37" s="4"/>
      <c r="AJ37" s="4"/>
      <c r="AK37" s="4"/>
      <c r="AL37" s="4"/>
      <c r="AM37" s="4"/>
      <c r="AN37" s="4"/>
      <c r="AO37" s="4"/>
      <c r="AP37" s="4"/>
      <c r="AQ37" s="4"/>
      <c r="AR37" s="4"/>
      <c r="AS37" s="4"/>
      <c r="AT37" s="391"/>
      <c r="AU37" s="164"/>
      <c r="AV37" s="164"/>
      <c r="AW37" s="164"/>
      <c r="AX37" s="164"/>
      <c r="AY37" s="164"/>
      <c r="AZ37" s="167"/>
      <c r="BA37" s="164"/>
      <c r="BB37" s="164"/>
      <c r="BC37" s="164"/>
      <c r="BD37" s="164"/>
      <c r="BE37" s="164"/>
      <c r="BF37" s="164"/>
      <c r="BG37" s="164"/>
      <c r="BH37" s="164"/>
      <c r="BI37" s="164"/>
      <c r="BJ37" s="164"/>
      <c r="BK37" s="164"/>
      <c r="BL37" s="164"/>
      <c r="BM37" s="164"/>
      <c r="BN37" s="164"/>
      <c r="BO37" s="164"/>
      <c r="BP37" s="164"/>
      <c r="BQ37" s="164"/>
      <c r="BR37" s="164"/>
      <c r="BS37" s="164"/>
      <c r="BT37" s="164"/>
      <c r="BU37" s="164"/>
      <c r="BV37" s="164"/>
      <c r="BW37" s="164"/>
      <c r="BX37" s="164"/>
      <c r="BY37" s="164"/>
      <c r="BZ37" s="164"/>
      <c r="CA37" s="164"/>
      <c r="CB37" s="164"/>
      <c r="CC37" s="164"/>
    </row>
    <row r="38" spans="1:81">
      <c r="A38" s="4"/>
      <c r="B38" s="4"/>
      <c r="C38" s="4"/>
      <c r="D38" s="4"/>
      <c r="E38" s="4"/>
      <c r="F38" s="4"/>
      <c r="G38" s="4"/>
      <c r="H38" s="3"/>
      <c r="I38" s="4"/>
      <c r="J38" s="4"/>
      <c r="K38" s="4"/>
      <c r="L38" s="4"/>
      <c r="M38" s="4"/>
      <c r="N38" s="4"/>
      <c r="O38" s="4"/>
      <c r="P38" s="4"/>
      <c r="Q38" s="4"/>
      <c r="R38" s="4"/>
      <c r="S38" s="4"/>
      <c r="T38" s="4"/>
      <c r="U38" s="4"/>
      <c r="V38" s="164"/>
      <c r="W38" s="164"/>
      <c r="X38" s="164"/>
      <c r="Y38" s="164"/>
      <c r="Z38" s="164"/>
      <c r="AA38" s="167"/>
      <c r="AB38" s="164"/>
      <c r="AC38" s="164"/>
      <c r="AD38" s="164"/>
      <c r="AE38" s="4"/>
      <c r="AF38" s="4"/>
      <c r="AG38" s="4"/>
      <c r="AH38" s="4"/>
      <c r="AI38" s="4"/>
      <c r="AJ38" s="4"/>
      <c r="AK38" s="4"/>
      <c r="AL38" s="4"/>
      <c r="AM38" s="4"/>
      <c r="AN38" s="4"/>
      <c r="AO38" s="4"/>
      <c r="AP38" s="4"/>
      <c r="AQ38" s="4"/>
      <c r="AR38" s="4"/>
      <c r="AS38" s="4"/>
      <c r="AT38" s="391"/>
      <c r="AU38" s="164"/>
      <c r="AV38" s="164"/>
      <c r="AW38" s="164"/>
      <c r="AX38" s="164"/>
      <c r="AY38" s="164"/>
      <c r="AZ38" s="167"/>
      <c r="BA38" s="164"/>
      <c r="BB38" s="164"/>
      <c r="BC38" s="164"/>
      <c r="BD38" s="164"/>
      <c r="BE38" s="164"/>
      <c r="BF38" s="164"/>
      <c r="BG38" s="164"/>
      <c r="BH38" s="164"/>
      <c r="BI38" s="164"/>
      <c r="BJ38" s="164"/>
      <c r="BK38" s="164"/>
      <c r="BL38" s="164"/>
      <c r="BM38" s="164"/>
      <c r="BN38" s="164"/>
      <c r="BO38" s="164"/>
      <c r="BP38" s="164"/>
      <c r="BQ38" s="164"/>
      <c r="BR38" s="164"/>
      <c r="BS38" s="164"/>
      <c r="BT38" s="164"/>
      <c r="BU38" s="164"/>
      <c r="BV38" s="164"/>
      <c r="BW38" s="164"/>
      <c r="BX38" s="164"/>
      <c r="BY38" s="164"/>
      <c r="BZ38" s="164"/>
      <c r="CA38" s="164"/>
      <c r="CB38" s="164"/>
      <c r="CC38" s="164"/>
    </row>
    <row r="39" spans="1:81">
      <c r="A39" s="4"/>
      <c r="B39" s="4"/>
      <c r="C39" s="4"/>
      <c r="D39" s="4"/>
      <c r="E39" s="4"/>
      <c r="F39" s="4"/>
      <c r="G39" s="4"/>
      <c r="H39" s="3"/>
      <c r="I39" s="4"/>
      <c r="J39" s="4"/>
      <c r="K39" s="4"/>
      <c r="L39" s="4"/>
      <c r="M39" s="4"/>
      <c r="N39" s="4"/>
      <c r="O39" s="4"/>
      <c r="P39" s="4"/>
      <c r="Q39" s="4"/>
      <c r="R39" s="4"/>
      <c r="S39" s="4"/>
      <c r="T39" s="4"/>
      <c r="U39" s="4"/>
      <c r="V39" s="164"/>
      <c r="W39" s="164"/>
      <c r="X39" s="164"/>
      <c r="Y39" s="164"/>
      <c r="Z39" s="164"/>
      <c r="AA39" s="167"/>
      <c r="AB39" s="164"/>
      <c r="AC39" s="164"/>
      <c r="AD39" s="164"/>
      <c r="AE39" s="4"/>
      <c r="AF39" s="4"/>
      <c r="AG39" s="4"/>
      <c r="AH39" s="4"/>
      <c r="AI39" s="4"/>
      <c r="AJ39" s="4"/>
      <c r="AK39" s="4"/>
      <c r="AL39" s="4"/>
      <c r="AM39" s="4"/>
      <c r="AN39" s="4"/>
      <c r="AO39" s="4"/>
      <c r="AP39" s="4"/>
      <c r="AQ39" s="4"/>
      <c r="AR39" s="4"/>
      <c r="AS39" s="4"/>
      <c r="AT39" s="164"/>
      <c r="AU39" s="164"/>
      <c r="AV39" s="164"/>
      <c r="AW39" s="164"/>
      <c r="AX39" s="164"/>
      <c r="AY39" s="164"/>
      <c r="AZ39" s="167"/>
      <c r="BA39" s="164"/>
      <c r="BB39" s="164"/>
      <c r="BC39" s="164"/>
      <c r="BD39" s="164"/>
      <c r="BE39" s="164"/>
      <c r="BF39" s="164"/>
      <c r="BG39" s="164"/>
      <c r="BH39" s="164"/>
      <c r="BI39" s="164"/>
      <c r="BJ39" s="164"/>
      <c r="BK39" s="164"/>
      <c r="BL39" s="164"/>
      <c r="BM39" s="164"/>
      <c r="BN39" s="164"/>
      <c r="BO39" s="164"/>
      <c r="BP39" s="164"/>
      <c r="BQ39" s="164"/>
      <c r="BR39" s="164"/>
      <c r="BS39" s="164"/>
      <c r="BT39" s="164"/>
      <c r="BU39" s="164"/>
      <c r="BV39" s="164"/>
      <c r="BW39" s="164"/>
      <c r="BX39" s="164"/>
      <c r="BY39" s="164"/>
      <c r="BZ39" s="164"/>
      <c r="CA39" s="164"/>
      <c r="CB39" s="164"/>
      <c r="CC39" s="164"/>
    </row>
    <row r="40" spans="1:81">
      <c r="A40" s="4"/>
      <c r="B40" s="4"/>
      <c r="C40" s="4"/>
      <c r="D40" s="4"/>
      <c r="E40" s="4"/>
      <c r="F40" s="4"/>
      <c r="G40" s="4"/>
      <c r="H40" s="3"/>
      <c r="I40" s="4"/>
      <c r="J40" s="4"/>
      <c r="K40" s="4"/>
      <c r="L40" s="4"/>
      <c r="M40" s="4"/>
      <c r="N40" s="4"/>
      <c r="O40" s="4"/>
      <c r="P40" s="4"/>
      <c r="Q40" s="4"/>
      <c r="R40" s="4"/>
      <c r="S40" s="4"/>
      <c r="T40" s="4"/>
      <c r="U40" s="4"/>
      <c r="V40" s="164"/>
      <c r="W40" s="164"/>
      <c r="X40" s="164"/>
      <c r="Y40" s="164"/>
      <c r="Z40" s="164"/>
      <c r="AA40" s="167"/>
      <c r="AB40" s="164"/>
      <c r="AC40" s="164"/>
      <c r="AD40" s="164"/>
      <c r="AE40" s="4"/>
      <c r="AF40" s="4"/>
      <c r="AG40" s="4"/>
      <c r="AH40" s="4"/>
      <c r="AI40" s="4"/>
      <c r="AJ40" s="4"/>
      <c r="AK40" s="4"/>
      <c r="AL40" s="4"/>
      <c r="AM40" s="4"/>
      <c r="AN40" s="4"/>
      <c r="AO40" s="4"/>
      <c r="AP40" s="4"/>
      <c r="AQ40" s="4"/>
      <c r="AR40" s="4"/>
      <c r="AS40" s="4"/>
      <c r="AT40" s="164"/>
      <c r="AU40" s="164"/>
      <c r="AV40" s="164"/>
      <c r="AW40" s="164"/>
      <c r="AX40" s="164"/>
      <c r="AY40" s="164"/>
      <c r="AZ40" s="167"/>
      <c r="BA40" s="164"/>
      <c r="BB40" s="164"/>
      <c r="BC40" s="164"/>
      <c r="BD40" s="164"/>
      <c r="BE40" s="164"/>
      <c r="BF40" s="164"/>
      <c r="BG40" s="164"/>
      <c r="BH40" s="164"/>
      <c r="BI40" s="164"/>
      <c r="BJ40" s="164"/>
      <c r="BK40" s="164"/>
      <c r="BL40" s="164"/>
      <c r="BM40" s="164"/>
      <c r="BN40" s="164"/>
      <c r="BO40" s="164"/>
      <c r="BP40" s="164"/>
      <c r="BQ40" s="164"/>
      <c r="BR40" s="164"/>
      <c r="BS40" s="164"/>
      <c r="BT40" s="164"/>
      <c r="BU40" s="164"/>
      <c r="BV40" s="164"/>
      <c r="BW40" s="164"/>
      <c r="BX40" s="164"/>
      <c r="BY40" s="164"/>
      <c r="BZ40" s="164"/>
      <c r="CA40" s="164"/>
      <c r="CB40" s="164"/>
      <c r="CC40" s="164"/>
    </row>
    <row r="41" spans="1:81">
      <c r="A41" s="4"/>
      <c r="B41" s="4"/>
      <c r="C41" s="4"/>
      <c r="D41" s="4"/>
      <c r="E41" s="4"/>
      <c r="F41" s="4"/>
      <c r="G41" s="4"/>
      <c r="H41" s="3"/>
      <c r="I41" s="4"/>
      <c r="J41" s="4"/>
      <c r="K41" s="4"/>
      <c r="L41" s="4"/>
      <c r="M41" s="4"/>
      <c r="N41" s="4"/>
      <c r="O41" s="4"/>
      <c r="P41" s="4"/>
      <c r="Q41" s="4"/>
      <c r="R41" s="4"/>
      <c r="S41" s="4"/>
      <c r="T41" s="4"/>
      <c r="U41" s="4"/>
      <c r="V41" s="395"/>
      <c r="W41" s="164"/>
      <c r="X41" s="164"/>
      <c r="Y41" s="164"/>
      <c r="Z41" s="164"/>
      <c r="AA41" s="167"/>
      <c r="AB41" s="164"/>
      <c r="AC41" s="164"/>
      <c r="AD41" s="164"/>
      <c r="AE41" s="4"/>
      <c r="AF41" s="4"/>
      <c r="AG41" s="4"/>
      <c r="AH41" s="4"/>
      <c r="AI41" s="4"/>
      <c r="AJ41" s="4"/>
      <c r="AK41" s="4"/>
      <c r="AL41" s="4"/>
      <c r="AM41" s="4"/>
      <c r="AN41" s="4"/>
      <c r="AO41" s="4"/>
      <c r="AP41" s="4"/>
      <c r="AQ41" s="4"/>
      <c r="AR41" s="4"/>
      <c r="AS41" s="4"/>
      <c r="AT41" s="164"/>
      <c r="AU41" s="164"/>
      <c r="AV41" s="164"/>
      <c r="AW41" s="164"/>
      <c r="AX41" s="164"/>
      <c r="AY41" s="164"/>
      <c r="AZ41" s="167"/>
      <c r="BA41" s="164"/>
      <c r="BB41" s="164"/>
      <c r="BC41" s="164"/>
      <c r="BD41" s="164"/>
      <c r="BE41" s="164"/>
      <c r="BF41" s="164"/>
      <c r="BG41" s="164"/>
      <c r="BH41" s="164"/>
      <c r="BI41" s="164"/>
      <c r="BJ41" s="164"/>
      <c r="BK41" s="164"/>
      <c r="BL41" s="164"/>
      <c r="BM41" s="164"/>
      <c r="BN41" s="164"/>
      <c r="BO41" s="164"/>
      <c r="BP41" s="164"/>
      <c r="BQ41" s="164"/>
      <c r="BR41" s="164"/>
      <c r="BS41" s="164"/>
      <c r="BT41" s="164"/>
      <c r="BU41" s="164"/>
      <c r="BV41" s="164"/>
      <c r="BW41" s="164"/>
      <c r="BX41" s="164"/>
      <c r="BY41" s="164"/>
      <c r="BZ41" s="164"/>
      <c r="CA41" s="164"/>
      <c r="CB41" s="164"/>
      <c r="CC41" s="164"/>
    </row>
    <row r="42" spans="1:81">
      <c r="A42" s="4"/>
      <c r="B42" s="4"/>
      <c r="C42" s="4"/>
      <c r="D42" s="4"/>
      <c r="E42" s="4"/>
      <c r="F42" s="4"/>
      <c r="G42" s="4"/>
      <c r="H42" s="3"/>
      <c r="I42" s="4"/>
      <c r="J42" s="4"/>
      <c r="K42" s="4"/>
      <c r="L42" s="4"/>
      <c r="M42" s="4"/>
      <c r="N42" s="4"/>
      <c r="O42" s="4"/>
      <c r="P42" s="4"/>
      <c r="Q42" s="4"/>
      <c r="R42" s="4"/>
      <c r="S42" s="4"/>
      <c r="T42" s="4"/>
      <c r="U42" s="4"/>
      <c r="V42" s="392"/>
      <c r="W42" s="164"/>
      <c r="X42" s="164"/>
      <c r="Y42" s="164"/>
      <c r="Z42" s="164"/>
      <c r="AA42" s="167"/>
      <c r="AB42" s="164"/>
      <c r="AC42" s="164"/>
      <c r="AD42" s="164"/>
      <c r="AE42" s="4"/>
      <c r="AF42" s="4"/>
      <c r="AG42" s="4"/>
      <c r="AH42" s="4"/>
      <c r="AI42" s="4"/>
      <c r="AJ42" s="4"/>
      <c r="AK42" s="4"/>
      <c r="AL42" s="4"/>
      <c r="AM42" s="4"/>
      <c r="AN42" s="4"/>
      <c r="AO42" s="4"/>
      <c r="AP42" s="4"/>
      <c r="AQ42" s="4"/>
      <c r="AR42" s="4"/>
      <c r="AS42" s="4"/>
      <c r="AT42" s="164"/>
      <c r="AU42" s="164"/>
      <c r="AV42" s="164"/>
      <c r="AW42" s="164"/>
      <c r="AX42" s="164"/>
      <c r="AY42" s="164"/>
      <c r="AZ42" s="167"/>
      <c r="BA42" s="164"/>
      <c r="BB42" s="164"/>
      <c r="BC42" s="164"/>
      <c r="BD42" s="164"/>
      <c r="BE42" s="164"/>
      <c r="BF42" s="164"/>
      <c r="BG42" s="164"/>
      <c r="BH42" s="164"/>
      <c r="BI42" s="164"/>
      <c r="BJ42" s="164"/>
      <c r="BK42" s="164"/>
      <c r="BL42" s="164"/>
      <c r="BM42" s="164"/>
      <c r="BN42" s="164"/>
      <c r="BO42" s="164"/>
      <c r="BP42" s="164"/>
      <c r="BQ42" s="164"/>
      <c r="BR42" s="164"/>
      <c r="BS42" s="164"/>
      <c r="BT42" s="164"/>
      <c r="BU42" s="164"/>
      <c r="BV42" s="164"/>
      <c r="BW42" s="164"/>
      <c r="BX42" s="164"/>
      <c r="BY42" s="164"/>
      <c r="BZ42" s="164"/>
      <c r="CA42" s="164"/>
      <c r="CB42" s="164"/>
      <c r="CC42" s="164"/>
    </row>
    <row r="43" spans="1:81">
      <c r="A43" s="4"/>
      <c r="B43" s="4"/>
      <c r="C43" s="4"/>
      <c r="D43" s="4"/>
      <c r="E43" s="4"/>
      <c r="F43" s="4"/>
      <c r="G43" s="4"/>
      <c r="H43" s="3"/>
      <c r="I43" s="4"/>
      <c r="J43" s="4"/>
      <c r="K43" s="4"/>
      <c r="L43" s="4"/>
      <c r="M43" s="4"/>
      <c r="N43" s="4"/>
      <c r="O43" s="4"/>
      <c r="P43" s="4"/>
      <c r="Q43" s="4"/>
      <c r="R43" s="4"/>
      <c r="S43" s="4"/>
      <c r="T43" s="4"/>
      <c r="U43" s="4"/>
      <c r="V43" s="393"/>
      <c r="W43" s="164"/>
      <c r="X43" s="164"/>
      <c r="Y43" s="164"/>
      <c r="Z43" s="164"/>
      <c r="AA43" s="167"/>
      <c r="AB43" s="164"/>
      <c r="AC43" s="164"/>
      <c r="AD43" s="164"/>
      <c r="AE43" s="4"/>
      <c r="AF43" s="4"/>
      <c r="AG43" s="4"/>
      <c r="AH43" s="4"/>
      <c r="AI43" s="4"/>
      <c r="AJ43" s="4"/>
      <c r="AK43" s="4"/>
      <c r="AL43" s="4"/>
      <c r="AM43" s="4"/>
      <c r="AN43" s="4"/>
      <c r="AO43" s="4"/>
      <c r="AP43" s="4"/>
      <c r="AQ43" s="4"/>
      <c r="AR43" s="4"/>
      <c r="AS43" s="4"/>
      <c r="AT43" s="164"/>
      <c r="AU43" s="164"/>
      <c r="AV43" s="164"/>
      <c r="AW43" s="164"/>
      <c r="AX43" s="164"/>
      <c r="AY43" s="164"/>
      <c r="AZ43" s="167"/>
      <c r="BA43" s="164"/>
      <c r="BB43" s="164"/>
      <c r="BC43" s="164"/>
      <c r="BD43" s="164"/>
      <c r="BE43" s="164"/>
      <c r="BF43" s="164"/>
      <c r="BG43" s="164"/>
      <c r="BH43" s="164"/>
      <c r="BI43" s="164"/>
      <c r="BJ43" s="164"/>
      <c r="BK43" s="164"/>
      <c r="BL43" s="164"/>
      <c r="BM43" s="164"/>
      <c r="BN43" s="164"/>
      <c r="BO43" s="164"/>
      <c r="BP43" s="164"/>
      <c r="BQ43" s="164"/>
      <c r="BR43" s="164"/>
      <c r="BS43" s="164"/>
      <c r="BT43" s="164"/>
      <c r="BU43" s="164"/>
      <c r="BV43" s="164"/>
      <c r="BW43" s="164"/>
      <c r="BX43" s="164"/>
      <c r="BY43" s="164"/>
      <c r="BZ43" s="164"/>
      <c r="CA43" s="164"/>
      <c r="CB43" s="164"/>
      <c r="CC43" s="164"/>
    </row>
    <row r="44" spans="1:81">
      <c r="A44" s="4"/>
      <c r="B44" s="4"/>
      <c r="C44" s="4"/>
      <c r="D44" s="4"/>
      <c r="E44" s="4"/>
      <c r="F44" s="4"/>
      <c r="G44" s="4"/>
      <c r="H44" s="3"/>
      <c r="I44" s="4"/>
      <c r="J44" s="4"/>
      <c r="K44" s="4"/>
      <c r="L44" s="4"/>
      <c r="M44" s="4"/>
      <c r="N44" s="4"/>
      <c r="O44" s="4"/>
      <c r="P44" s="4"/>
      <c r="Q44" s="4"/>
      <c r="R44" s="4"/>
      <c r="S44" s="4"/>
      <c r="T44" s="4"/>
      <c r="U44" s="4"/>
      <c r="V44" s="164"/>
      <c r="W44" s="164"/>
      <c r="X44" s="164"/>
      <c r="Y44" s="164"/>
      <c r="Z44" s="164"/>
      <c r="AA44" s="167"/>
      <c r="AB44" s="164"/>
      <c r="AC44" s="164"/>
      <c r="AD44" s="164"/>
      <c r="AE44" s="4"/>
      <c r="AF44" s="4"/>
      <c r="AG44" s="4"/>
      <c r="AH44" s="4"/>
      <c r="AI44" s="4"/>
      <c r="AJ44" s="4"/>
      <c r="AK44" s="4"/>
      <c r="AL44" s="4"/>
      <c r="AM44" s="4"/>
      <c r="AN44" s="4"/>
      <c r="AO44" s="4"/>
      <c r="AP44" s="4"/>
      <c r="AQ44" s="4"/>
      <c r="AR44" s="4"/>
      <c r="AS44" s="4"/>
      <c r="AT44" s="164"/>
      <c r="AU44" s="164"/>
      <c r="AV44" s="164"/>
      <c r="AW44" s="164"/>
      <c r="AX44" s="164"/>
      <c r="AY44" s="164"/>
      <c r="AZ44" s="167"/>
      <c r="BA44" s="164"/>
      <c r="BB44" s="164"/>
      <c r="BC44" s="164"/>
      <c r="BD44" s="164"/>
      <c r="BE44" s="164"/>
      <c r="BF44" s="164"/>
      <c r="BG44" s="164"/>
      <c r="BH44" s="164"/>
      <c r="BI44" s="164"/>
      <c r="BJ44" s="164"/>
      <c r="BK44" s="164"/>
      <c r="BL44" s="164"/>
      <c r="BM44" s="164"/>
      <c r="BN44" s="164"/>
      <c r="BO44" s="164"/>
      <c r="BP44" s="164"/>
      <c r="BQ44" s="164"/>
      <c r="BR44" s="164"/>
      <c r="BS44" s="164"/>
      <c r="BT44" s="164"/>
      <c r="BU44" s="164"/>
      <c r="BV44" s="164"/>
      <c r="BW44" s="164"/>
      <c r="BX44" s="164"/>
      <c r="BY44" s="164"/>
      <c r="BZ44" s="164"/>
      <c r="CA44" s="164"/>
      <c r="CB44" s="164"/>
      <c r="CC44" s="164"/>
    </row>
    <row r="45" spans="1:81">
      <c r="A45" s="4"/>
      <c r="B45" s="4"/>
      <c r="C45" s="4"/>
      <c r="D45" s="4"/>
      <c r="E45" s="4"/>
      <c r="F45" s="4"/>
      <c r="G45" s="4"/>
      <c r="H45" s="3"/>
      <c r="I45" s="4"/>
      <c r="J45" s="4"/>
      <c r="K45" s="4"/>
      <c r="L45" s="4"/>
      <c r="M45" s="4"/>
      <c r="N45" s="4"/>
      <c r="O45" s="4"/>
      <c r="P45" s="4"/>
      <c r="Q45" s="4"/>
      <c r="R45" s="4"/>
      <c r="S45" s="4"/>
      <c r="T45" s="4"/>
      <c r="U45" s="4"/>
      <c r="V45" s="164"/>
      <c r="W45" s="164"/>
      <c r="X45" s="164"/>
      <c r="Y45" s="164"/>
      <c r="Z45" s="164"/>
      <c r="AA45" s="167"/>
      <c r="AB45" s="164"/>
      <c r="AC45" s="164"/>
      <c r="AD45" s="164"/>
      <c r="AE45" s="4"/>
      <c r="AF45" s="4"/>
      <c r="AG45" s="4"/>
      <c r="AH45" s="4"/>
      <c r="AI45" s="4"/>
      <c r="AJ45" s="4"/>
      <c r="AK45" s="4"/>
      <c r="AL45" s="4"/>
      <c r="AM45" s="4"/>
      <c r="AN45" s="4"/>
      <c r="AO45" s="4"/>
      <c r="AP45" s="4"/>
      <c r="AQ45" s="4"/>
      <c r="AR45" s="4"/>
      <c r="AS45" s="4"/>
      <c r="AT45" s="164"/>
      <c r="AU45" s="164"/>
      <c r="AV45" s="164"/>
      <c r="AW45" s="164"/>
      <c r="AX45" s="164"/>
      <c r="AY45" s="164"/>
      <c r="AZ45" s="167"/>
      <c r="BA45" s="164"/>
      <c r="BB45" s="164"/>
      <c r="BC45" s="164"/>
      <c r="BD45" s="164"/>
      <c r="BE45" s="164"/>
      <c r="BF45" s="164"/>
      <c r="BG45" s="164"/>
      <c r="BH45" s="164"/>
      <c r="BI45" s="164"/>
      <c r="BJ45" s="164"/>
      <c r="BK45" s="164"/>
      <c r="BL45" s="164"/>
      <c r="BM45" s="164"/>
      <c r="BN45" s="164"/>
      <c r="BO45" s="164"/>
      <c r="BP45" s="164"/>
      <c r="BQ45" s="164"/>
      <c r="BR45" s="164"/>
      <c r="BS45" s="164"/>
      <c r="BT45" s="164"/>
      <c r="BU45" s="164"/>
      <c r="BV45" s="164"/>
      <c r="BW45" s="164"/>
      <c r="BX45" s="164"/>
      <c r="BY45" s="164"/>
      <c r="BZ45" s="164"/>
      <c r="CA45" s="164"/>
      <c r="CB45" s="164"/>
      <c r="CC45" s="164"/>
    </row>
    <row r="46" spans="1:81">
      <c r="A46" s="4"/>
      <c r="B46" s="4"/>
      <c r="C46" s="4"/>
      <c r="D46" s="4"/>
      <c r="E46" s="4"/>
      <c r="F46" s="4"/>
      <c r="G46" s="4"/>
      <c r="H46" s="3"/>
      <c r="I46" s="4"/>
      <c r="J46" s="4"/>
      <c r="K46" s="4"/>
      <c r="L46" s="4"/>
      <c r="M46" s="4"/>
      <c r="N46" s="4"/>
      <c r="O46" s="4"/>
      <c r="P46" s="4"/>
      <c r="Q46" s="4"/>
      <c r="R46" s="4"/>
      <c r="S46" s="4"/>
      <c r="T46" s="4"/>
      <c r="U46" s="4"/>
      <c r="V46" s="164"/>
      <c r="W46" s="164"/>
      <c r="X46" s="164"/>
      <c r="Y46" s="164"/>
      <c r="Z46" s="164"/>
      <c r="AA46" s="167"/>
      <c r="AB46" s="164"/>
      <c r="AC46" s="164"/>
      <c r="AD46" s="164"/>
      <c r="AE46" s="4"/>
      <c r="AF46" s="4"/>
      <c r="AG46" s="4"/>
      <c r="AH46" s="4"/>
      <c r="AI46" s="4"/>
      <c r="AJ46" s="4"/>
      <c r="AK46" s="4"/>
      <c r="AL46" s="4"/>
      <c r="AM46" s="4"/>
      <c r="AN46" s="4"/>
      <c r="AO46" s="4"/>
      <c r="AP46" s="4"/>
      <c r="AQ46" s="4"/>
      <c r="AR46" s="4"/>
      <c r="AS46" s="4"/>
      <c r="AT46" s="164"/>
      <c r="AU46" s="164"/>
      <c r="AV46" s="164"/>
      <c r="AW46" s="164"/>
      <c r="AX46" s="164"/>
      <c r="AY46" s="164"/>
      <c r="AZ46" s="167"/>
      <c r="BA46" s="164"/>
      <c r="BB46" s="164"/>
      <c r="BC46" s="164"/>
      <c r="BD46" s="164"/>
      <c r="BE46" s="164"/>
      <c r="BF46" s="164"/>
      <c r="BG46" s="164"/>
      <c r="BH46" s="164"/>
      <c r="BI46" s="164"/>
      <c r="BJ46" s="164"/>
      <c r="BK46" s="164"/>
      <c r="BL46" s="164"/>
      <c r="BM46" s="164"/>
      <c r="BN46" s="164"/>
      <c r="BO46" s="164"/>
      <c r="BP46" s="164"/>
      <c r="BQ46" s="164"/>
      <c r="BR46" s="164"/>
      <c r="BS46" s="164"/>
      <c r="BT46" s="164"/>
      <c r="BU46" s="164"/>
      <c r="BV46" s="164"/>
      <c r="BW46" s="164"/>
      <c r="BX46" s="164"/>
      <c r="BY46" s="164"/>
      <c r="BZ46" s="164"/>
      <c r="CA46" s="164"/>
      <c r="CB46" s="164"/>
      <c r="CC46" s="164"/>
    </row>
    <row r="47" spans="1:81">
      <c r="A47" s="4"/>
      <c r="B47" s="4"/>
      <c r="C47" s="4"/>
      <c r="D47" s="4"/>
      <c r="E47" s="4"/>
      <c r="F47" s="4"/>
      <c r="G47" s="4"/>
      <c r="H47" s="3"/>
      <c r="I47" s="4"/>
      <c r="J47" s="4"/>
      <c r="K47" s="4"/>
      <c r="L47" s="4"/>
      <c r="M47" s="4"/>
      <c r="N47" s="4"/>
      <c r="O47" s="4"/>
      <c r="P47" s="4"/>
      <c r="Q47" s="4"/>
      <c r="R47" s="4"/>
      <c r="S47" s="4"/>
      <c r="T47" s="4"/>
      <c r="U47" s="4"/>
      <c r="V47" s="164"/>
      <c r="W47" s="164"/>
      <c r="X47" s="164"/>
      <c r="Y47" s="164"/>
      <c r="Z47" s="164"/>
      <c r="AA47" s="167"/>
      <c r="AB47" s="164"/>
      <c r="AC47" s="164"/>
      <c r="AD47" s="164"/>
      <c r="AE47" s="4"/>
      <c r="AF47" s="4"/>
      <c r="AG47" s="4"/>
      <c r="AH47" s="4"/>
      <c r="AI47" s="4"/>
      <c r="AJ47" s="4"/>
      <c r="AK47" s="4"/>
      <c r="AL47" s="4"/>
      <c r="AM47" s="4"/>
      <c r="AN47" s="4"/>
      <c r="AO47" s="4"/>
      <c r="AP47" s="4"/>
      <c r="AQ47" s="4"/>
      <c r="AR47" s="4"/>
      <c r="AS47" s="4"/>
      <c r="AT47" s="164"/>
      <c r="AU47" s="164"/>
      <c r="AV47" s="164"/>
      <c r="AW47" s="164"/>
      <c r="AX47" s="164"/>
      <c r="AY47" s="164"/>
      <c r="AZ47" s="167"/>
      <c r="BA47" s="164"/>
      <c r="BB47" s="164"/>
      <c r="BC47" s="164"/>
      <c r="BD47" s="164"/>
      <c r="BE47" s="164"/>
      <c r="BF47" s="164"/>
      <c r="BG47" s="164"/>
      <c r="BH47" s="164"/>
      <c r="BI47" s="164"/>
      <c r="BJ47" s="164"/>
      <c r="BK47" s="164"/>
      <c r="BL47" s="164"/>
      <c r="BM47" s="164"/>
      <c r="BN47" s="164"/>
      <c r="BO47" s="164"/>
      <c r="BP47" s="164"/>
      <c r="BQ47" s="164"/>
      <c r="BR47" s="164"/>
      <c r="BS47" s="164"/>
      <c r="BT47" s="164"/>
      <c r="BU47" s="164"/>
      <c r="BV47" s="164"/>
      <c r="BW47" s="164"/>
      <c r="BX47" s="164"/>
      <c r="BY47" s="164"/>
      <c r="BZ47" s="164"/>
      <c r="CA47" s="164"/>
      <c r="CB47" s="164"/>
      <c r="CC47" s="164"/>
    </row>
    <row r="48" spans="1:81">
      <c r="A48" s="4"/>
      <c r="B48" s="4"/>
      <c r="C48" s="4"/>
      <c r="D48" s="4"/>
      <c r="E48" s="4"/>
      <c r="F48" s="4"/>
      <c r="G48" s="4"/>
      <c r="H48" s="3"/>
      <c r="I48" s="4"/>
      <c r="J48" s="4"/>
      <c r="K48" s="4"/>
      <c r="L48" s="4"/>
      <c r="M48" s="4"/>
      <c r="N48" s="4"/>
      <c r="O48" s="4"/>
      <c r="P48" s="4"/>
      <c r="Q48" s="4"/>
      <c r="R48" s="4"/>
      <c r="S48" s="4"/>
      <c r="T48" s="4"/>
      <c r="U48" s="4"/>
      <c r="V48" s="164"/>
      <c r="W48" s="164"/>
      <c r="X48" s="164"/>
      <c r="Y48" s="164"/>
      <c r="Z48" s="164"/>
      <c r="AA48" s="167"/>
      <c r="AB48" s="164"/>
      <c r="AC48" s="164"/>
      <c r="AD48" s="164"/>
      <c r="AE48" s="4"/>
      <c r="AF48" s="4"/>
      <c r="AG48" s="4"/>
      <c r="AH48" s="4"/>
      <c r="AI48" s="4"/>
      <c r="AJ48" s="4"/>
      <c r="AK48" s="4"/>
      <c r="AL48" s="4"/>
      <c r="AM48" s="4"/>
      <c r="AN48" s="4"/>
      <c r="AO48" s="4"/>
      <c r="AP48" s="4"/>
      <c r="AQ48" s="4"/>
      <c r="AR48" s="4"/>
      <c r="AS48" s="4"/>
      <c r="AT48" s="164"/>
      <c r="AU48" s="164"/>
      <c r="AV48" s="164"/>
      <c r="AW48" s="164"/>
      <c r="AX48" s="164"/>
      <c r="AY48" s="164"/>
      <c r="AZ48" s="167"/>
      <c r="BA48" s="164"/>
      <c r="BB48" s="164"/>
      <c r="BC48" s="164"/>
      <c r="BD48" s="164"/>
      <c r="BE48" s="164"/>
      <c r="BF48" s="164"/>
      <c r="BG48" s="164"/>
      <c r="BH48" s="164"/>
      <c r="BI48" s="164"/>
      <c r="BJ48" s="164"/>
      <c r="BK48" s="164"/>
      <c r="BL48" s="164"/>
      <c r="BM48" s="164"/>
      <c r="BN48" s="164"/>
      <c r="BO48" s="164"/>
      <c r="BP48" s="164"/>
      <c r="BQ48" s="164"/>
      <c r="BR48" s="164"/>
      <c r="BS48" s="164"/>
      <c r="BT48" s="164"/>
      <c r="BU48" s="164"/>
      <c r="BV48" s="164"/>
      <c r="BW48" s="164"/>
      <c r="BX48" s="164"/>
      <c r="BY48" s="164"/>
      <c r="BZ48" s="164"/>
      <c r="CA48" s="164"/>
      <c r="CB48" s="164"/>
      <c r="CC48" s="164"/>
    </row>
    <row r="49" spans="1:81">
      <c r="A49" s="4"/>
      <c r="B49" s="4"/>
      <c r="C49" s="4"/>
      <c r="D49" s="4"/>
      <c r="E49" s="4"/>
      <c r="F49" s="4"/>
      <c r="G49" s="4"/>
      <c r="H49" s="3"/>
      <c r="I49" s="4"/>
      <c r="J49" s="4"/>
      <c r="K49" s="4"/>
      <c r="L49" s="4"/>
      <c r="M49" s="4"/>
      <c r="N49" s="4"/>
      <c r="O49" s="4"/>
      <c r="P49" s="4"/>
      <c r="Q49" s="4"/>
      <c r="R49" s="4"/>
      <c r="S49" s="4"/>
      <c r="T49" s="4"/>
      <c r="U49" s="4"/>
      <c r="V49" s="164"/>
      <c r="W49" s="164"/>
      <c r="X49" s="164"/>
      <c r="Y49" s="164"/>
      <c r="Z49" s="164"/>
      <c r="AA49" s="167"/>
      <c r="AB49" s="164"/>
      <c r="AC49" s="164"/>
      <c r="AD49" s="164"/>
      <c r="AE49" s="4"/>
      <c r="AF49" s="4"/>
      <c r="AG49" s="4"/>
      <c r="AH49" s="4"/>
      <c r="AI49" s="4"/>
      <c r="AJ49" s="4"/>
      <c r="AK49" s="4"/>
      <c r="AL49" s="4"/>
      <c r="AM49" s="4"/>
      <c r="AN49" s="4"/>
      <c r="AO49" s="4"/>
      <c r="AP49" s="4"/>
      <c r="AQ49" s="4"/>
      <c r="AR49" s="4"/>
      <c r="AS49" s="4"/>
      <c r="AT49" s="164"/>
      <c r="AU49" s="164"/>
      <c r="AV49" s="164"/>
      <c r="AW49" s="164"/>
      <c r="AX49" s="164"/>
      <c r="AY49" s="164"/>
      <c r="AZ49" s="167"/>
      <c r="BA49" s="164"/>
      <c r="BB49" s="164"/>
      <c r="BC49" s="164"/>
      <c r="BD49" s="164"/>
      <c r="BE49" s="164"/>
      <c r="BF49" s="164"/>
      <c r="BG49" s="164"/>
      <c r="BH49" s="164"/>
      <c r="BI49" s="164"/>
      <c r="BJ49" s="164"/>
      <c r="BK49" s="164"/>
      <c r="BL49" s="164"/>
      <c r="BM49" s="164"/>
      <c r="BN49" s="164"/>
      <c r="BO49" s="164"/>
      <c r="BP49" s="164"/>
      <c r="BQ49" s="164"/>
      <c r="BR49" s="164"/>
      <c r="BS49" s="164"/>
      <c r="BT49" s="164"/>
      <c r="BU49" s="164"/>
      <c r="BV49" s="164"/>
      <c r="BW49" s="164"/>
      <c r="BX49" s="164"/>
      <c r="BY49" s="164"/>
      <c r="BZ49" s="164"/>
      <c r="CA49" s="164"/>
      <c r="CB49" s="164"/>
      <c r="CC49" s="164"/>
    </row>
    <row r="50" spans="1:81">
      <c r="A50" s="4"/>
      <c r="B50" s="4"/>
      <c r="C50" s="4"/>
      <c r="D50" s="4"/>
      <c r="E50" s="4"/>
      <c r="F50" s="4"/>
      <c r="G50" s="4"/>
      <c r="H50" s="3"/>
      <c r="I50" s="4"/>
      <c r="J50" s="4"/>
      <c r="K50" s="4"/>
      <c r="L50" s="4"/>
      <c r="M50" s="4"/>
      <c r="N50" s="4"/>
      <c r="O50" s="4"/>
      <c r="P50" s="4"/>
      <c r="Q50" s="4"/>
      <c r="R50" s="4"/>
      <c r="S50" s="4"/>
      <c r="T50" s="4"/>
      <c r="U50" s="4"/>
      <c r="V50" s="164"/>
      <c r="W50" s="164"/>
      <c r="X50" s="164"/>
      <c r="Y50" s="164"/>
      <c r="Z50" s="164"/>
      <c r="AA50" s="167"/>
      <c r="AB50" s="164"/>
      <c r="AC50" s="164"/>
      <c r="AD50" s="164"/>
      <c r="AE50" s="4"/>
      <c r="AF50" s="4"/>
      <c r="AG50" s="4"/>
      <c r="AH50" s="4"/>
      <c r="AI50" s="4"/>
      <c r="AJ50" s="4"/>
      <c r="AK50" s="4"/>
      <c r="AL50" s="4"/>
      <c r="AM50" s="4"/>
      <c r="AN50" s="4"/>
      <c r="AO50" s="4"/>
      <c r="AP50" s="4"/>
      <c r="AQ50" s="4"/>
      <c r="AR50" s="4"/>
      <c r="AS50" s="4"/>
      <c r="AT50" s="164"/>
      <c r="AU50" s="164"/>
      <c r="AV50" s="164"/>
      <c r="AW50" s="164"/>
      <c r="AX50" s="164"/>
      <c r="AY50" s="164"/>
      <c r="AZ50" s="167"/>
      <c r="BA50" s="164"/>
      <c r="BB50" s="164"/>
      <c r="BC50" s="164"/>
      <c r="BD50" s="164"/>
      <c r="BE50" s="164"/>
      <c r="BF50" s="164"/>
      <c r="BG50" s="164"/>
      <c r="BH50" s="164"/>
      <c r="BI50" s="164"/>
      <c r="BJ50" s="164"/>
      <c r="BK50" s="164"/>
      <c r="BL50" s="164"/>
      <c r="BM50" s="164"/>
      <c r="BN50" s="164"/>
      <c r="BO50" s="164"/>
      <c r="BP50" s="164"/>
      <c r="BQ50" s="164"/>
      <c r="BR50" s="164"/>
      <c r="BS50" s="164"/>
      <c r="BT50" s="164"/>
      <c r="BU50" s="164"/>
      <c r="BV50" s="164"/>
      <c r="BW50" s="164"/>
      <c r="BX50" s="164"/>
      <c r="BY50" s="164"/>
      <c r="BZ50" s="164"/>
      <c r="CA50" s="164"/>
      <c r="CB50" s="164"/>
      <c r="CC50" s="164"/>
    </row>
    <row r="51" spans="1:81">
      <c r="A51" s="4"/>
      <c r="B51" s="4"/>
      <c r="C51" s="4"/>
      <c r="D51" s="4"/>
      <c r="E51" s="4"/>
      <c r="F51" s="4"/>
      <c r="G51" s="4"/>
      <c r="H51" s="3"/>
      <c r="I51" s="4"/>
      <c r="J51" s="4"/>
      <c r="K51" s="4"/>
      <c r="L51" s="4"/>
      <c r="M51" s="4"/>
      <c r="N51" s="4"/>
      <c r="O51" s="4"/>
      <c r="P51" s="4"/>
      <c r="Q51" s="4"/>
      <c r="R51" s="4"/>
      <c r="S51" s="4"/>
      <c r="T51" s="4"/>
      <c r="U51" s="4"/>
      <c r="V51" s="392"/>
      <c r="W51" s="164"/>
      <c r="X51" s="164"/>
      <c r="Y51" s="164"/>
      <c r="Z51" s="164"/>
      <c r="AA51" s="167"/>
      <c r="AB51" s="164"/>
      <c r="AC51" s="164"/>
      <c r="AD51" s="164"/>
      <c r="AE51" s="4"/>
      <c r="AF51" s="4"/>
      <c r="AG51" s="4"/>
      <c r="AH51" s="4"/>
      <c r="AI51" s="4"/>
      <c r="AJ51" s="4"/>
      <c r="AK51" s="4"/>
      <c r="AL51" s="4"/>
      <c r="AM51" s="4"/>
      <c r="AN51" s="4"/>
      <c r="AO51" s="4"/>
      <c r="AP51" s="4"/>
      <c r="AQ51" s="4"/>
      <c r="AR51" s="4"/>
      <c r="AS51" s="4"/>
      <c r="AT51" s="164"/>
      <c r="AU51" s="164"/>
      <c r="AV51" s="164"/>
      <c r="AW51" s="164"/>
      <c r="AX51" s="164"/>
      <c r="AY51" s="164"/>
      <c r="AZ51" s="167"/>
      <c r="BA51" s="164"/>
      <c r="BB51" s="164"/>
      <c r="BC51" s="164"/>
      <c r="BD51" s="164"/>
      <c r="BE51" s="164"/>
      <c r="BF51" s="164"/>
      <c r="BG51" s="164"/>
      <c r="BH51" s="164"/>
      <c r="BI51" s="164"/>
      <c r="BJ51" s="164"/>
      <c r="BK51" s="164"/>
      <c r="BL51" s="164"/>
      <c r="BM51" s="164"/>
      <c r="BN51" s="164"/>
      <c r="BO51" s="164"/>
      <c r="BP51" s="164"/>
      <c r="BQ51" s="164"/>
      <c r="BR51" s="164"/>
      <c r="BS51" s="164"/>
      <c r="BT51" s="164"/>
      <c r="BU51" s="164"/>
      <c r="BV51" s="164"/>
      <c r="BW51" s="164"/>
      <c r="BX51" s="164"/>
      <c r="BY51" s="164"/>
      <c r="BZ51" s="164"/>
      <c r="CA51" s="164"/>
      <c r="CB51" s="164"/>
      <c r="CC51" s="164"/>
    </row>
    <row r="52" spans="1:81">
      <c r="A52" s="4"/>
      <c r="B52" s="4"/>
      <c r="C52" s="4"/>
      <c r="D52" s="4"/>
      <c r="E52" s="4"/>
      <c r="F52" s="4"/>
      <c r="G52" s="4"/>
      <c r="H52" s="3"/>
      <c r="I52" s="4"/>
      <c r="J52" s="4"/>
      <c r="K52" s="4"/>
      <c r="L52" s="4"/>
      <c r="M52" s="4"/>
      <c r="N52" s="4"/>
      <c r="O52" s="4"/>
      <c r="P52" s="4"/>
      <c r="Q52" s="4"/>
      <c r="R52" s="4"/>
      <c r="S52" s="4"/>
      <c r="T52" s="4"/>
      <c r="U52" s="4"/>
      <c r="V52" s="393"/>
      <c r="W52" s="164"/>
      <c r="X52" s="164"/>
      <c r="Y52" s="164"/>
      <c r="Z52" s="164"/>
      <c r="AA52" s="167"/>
      <c r="AB52" s="164"/>
      <c r="AC52" s="164"/>
      <c r="AD52" s="164"/>
      <c r="AE52" s="4"/>
      <c r="AF52" s="4"/>
      <c r="AG52" s="4"/>
      <c r="AH52" s="4"/>
      <c r="AI52" s="4"/>
      <c r="AJ52" s="4"/>
      <c r="AK52" s="4"/>
      <c r="AL52" s="4"/>
      <c r="AM52" s="4"/>
      <c r="AN52" s="4"/>
      <c r="AO52" s="4"/>
      <c r="AP52" s="4"/>
      <c r="AQ52" s="4"/>
      <c r="AR52" s="4"/>
      <c r="AS52" s="4"/>
      <c r="AT52" s="164"/>
      <c r="AU52" s="164"/>
      <c r="AV52" s="164"/>
      <c r="AW52" s="164"/>
      <c r="AX52" s="164"/>
      <c r="AY52" s="164"/>
      <c r="AZ52" s="167"/>
      <c r="BA52" s="164"/>
      <c r="BB52" s="164"/>
      <c r="BC52" s="164"/>
      <c r="BD52" s="164"/>
      <c r="BE52" s="164"/>
      <c r="BF52" s="164"/>
      <c r="BG52" s="164"/>
      <c r="BH52" s="164"/>
      <c r="BI52" s="164"/>
      <c r="BJ52" s="164"/>
      <c r="BK52" s="164"/>
      <c r="BL52" s="164"/>
      <c r="BM52" s="164"/>
      <c r="BN52" s="164"/>
      <c r="BO52" s="164"/>
      <c r="BP52" s="164"/>
      <c r="BQ52" s="164"/>
      <c r="BR52" s="164"/>
      <c r="BS52" s="164"/>
      <c r="BT52" s="164"/>
      <c r="BU52" s="164"/>
      <c r="BV52" s="164"/>
      <c r="BW52" s="164"/>
      <c r="BX52" s="164"/>
      <c r="BY52" s="164"/>
      <c r="BZ52" s="164"/>
      <c r="CA52" s="164"/>
      <c r="CB52" s="164"/>
      <c r="CC52" s="164"/>
    </row>
    <row r="53" spans="1:81">
      <c r="A53" s="4"/>
      <c r="B53" s="4"/>
      <c r="C53" s="4"/>
      <c r="D53" s="4"/>
      <c r="E53" s="4"/>
      <c r="F53" s="4"/>
      <c r="G53" s="4"/>
      <c r="H53" s="3"/>
      <c r="I53" s="4"/>
      <c r="J53" s="4"/>
      <c r="K53" s="4"/>
      <c r="L53" s="4"/>
      <c r="M53" s="4"/>
      <c r="N53" s="4"/>
      <c r="O53" s="4"/>
      <c r="P53" s="4"/>
      <c r="Q53" s="4"/>
      <c r="R53" s="4"/>
      <c r="S53" s="4"/>
      <c r="T53" s="4"/>
      <c r="U53" s="4"/>
      <c r="V53" s="164"/>
      <c r="W53" s="164"/>
      <c r="X53" s="164"/>
      <c r="Y53" s="164"/>
      <c r="Z53" s="164"/>
      <c r="AA53" s="167"/>
      <c r="AB53" s="164"/>
      <c r="AC53" s="164"/>
      <c r="AD53" s="164"/>
      <c r="AE53" s="4"/>
      <c r="AF53" s="4"/>
      <c r="AG53" s="4"/>
      <c r="AH53" s="4"/>
      <c r="AI53" s="4"/>
      <c r="AJ53" s="4"/>
      <c r="AK53" s="4"/>
      <c r="AL53" s="4"/>
      <c r="AM53" s="4"/>
      <c r="AN53" s="4"/>
      <c r="AO53" s="4"/>
      <c r="AP53" s="4"/>
      <c r="AQ53" s="4"/>
      <c r="AR53" s="4"/>
      <c r="AS53" s="4"/>
      <c r="AT53" s="164"/>
      <c r="AU53" s="164"/>
      <c r="AV53" s="164"/>
      <c r="AW53" s="164"/>
      <c r="AX53" s="164"/>
      <c r="AY53" s="164"/>
      <c r="AZ53" s="167"/>
      <c r="BA53" s="164"/>
      <c r="BB53" s="164"/>
      <c r="BC53" s="164"/>
      <c r="BD53" s="164"/>
      <c r="BE53" s="164"/>
      <c r="BF53" s="164"/>
      <c r="BG53" s="164"/>
      <c r="BH53" s="164"/>
      <c r="BI53" s="164"/>
      <c r="BJ53" s="164"/>
      <c r="BK53" s="164"/>
      <c r="BL53" s="164"/>
      <c r="BM53" s="164"/>
      <c r="BN53" s="164"/>
      <c r="BO53" s="164"/>
      <c r="BP53" s="164"/>
      <c r="BQ53" s="164"/>
      <c r="BR53" s="164"/>
      <c r="BS53" s="164"/>
      <c r="BT53" s="164"/>
      <c r="BU53" s="164"/>
      <c r="BV53" s="164"/>
      <c r="BW53" s="164"/>
      <c r="BX53" s="164"/>
      <c r="BY53" s="164"/>
      <c r="BZ53" s="164"/>
      <c r="CA53" s="164"/>
      <c r="CB53" s="164"/>
      <c r="CC53" s="164"/>
    </row>
    <row r="54" spans="1:81">
      <c r="A54" s="4"/>
      <c r="B54" s="4"/>
      <c r="C54" s="4"/>
      <c r="D54" s="4"/>
      <c r="E54" s="4"/>
      <c r="F54" s="4"/>
      <c r="G54" s="4"/>
      <c r="H54" s="3"/>
      <c r="I54" s="4"/>
      <c r="J54" s="4"/>
      <c r="K54" s="4"/>
      <c r="L54" s="4"/>
      <c r="M54" s="4"/>
      <c r="N54" s="4"/>
      <c r="O54" s="4"/>
      <c r="P54" s="4"/>
      <c r="Q54" s="4"/>
      <c r="R54" s="4"/>
      <c r="S54" s="4"/>
      <c r="T54" s="4"/>
      <c r="U54" s="4"/>
      <c r="V54" s="393"/>
      <c r="W54" s="164"/>
      <c r="X54" s="164"/>
      <c r="Y54" s="164"/>
      <c r="Z54" s="164"/>
      <c r="AA54" s="167"/>
      <c r="AB54" s="164"/>
      <c r="AC54" s="164"/>
      <c r="AD54" s="164"/>
      <c r="AE54" s="4"/>
      <c r="AF54" s="4"/>
      <c r="AG54" s="4"/>
      <c r="AH54" s="4"/>
      <c r="AI54" s="4"/>
      <c r="AJ54" s="4"/>
      <c r="AK54" s="4"/>
      <c r="AL54" s="4"/>
      <c r="AM54" s="4"/>
      <c r="AN54" s="4"/>
      <c r="AO54" s="4"/>
      <c r="AP54" s="4"/>
      <c r="AQ54" s="4"/>
      <c r="AR54" s="4"/>
      <c r="AS54" s="4"/>
      <c r="AT54" s="164"/>
      <c r="AU54" s="164"/>
      <c r="AV54" s="164"/>
      <c r="AW54" s="164"/>
      <c r="AX54" s="164"/>
      <c r="AY54" s="164"/>
      <c r="AZ54" s="167"/>
      <c r="BA54" s="164"/>
      <c r="BB54" s="164"/>
      <c r="BC54" s="164"/>
      <c r="BD54" s="164"/>
      <c r="BE54" s="164"/>
      <c r="BF54" s="164"/>
      <c r="BG54" s="164"/>
      <c r="BH54" s="164"/>
      <c r="BI54" s="164"/>
      <c r="BJ54" s="164"/>
      <c r="BK54" s="164"/>
      <c r="BL54" s="164"/>
      <c r="BM54" s="164"/>
      <c r="BN54" s="164"/>
      <c r="BO54" s="164"/>
      <c r="BP54" s="164"/>
      <c r="BQ54" s="164"/>
      <c r="BR54" s="164"/>
      <c r="BS54" s="164"/>
      <c r="BT54" s="164"/>
      <c r="BU54" s="164"/>
      <c r="BV54" s="164"/>
      <c r="BW54" s="164"/>
      <c r="BX54" s="164"/>
      <c r="BY54" s="164"/>
      <c r="BZ54" s="164"/>
      <c r="CA54" s="164"/>
      <c r="CB54" s="164"/>
      <c r="CC54" s="164"/>
    </row>
    <row r="55" spans="1:81">
      <c r="A55" s="4"/>
      <c r="B55" s="4"/>
      <c r="C55" s="4"/>
      <c r="D55" s="4"/>
      <c r="E55" s="4"/>
      <c r="F55" s="4"/>
      <c r="G55" s="4"/>
      <c r="H55" s="3"/>
      <c r="I55" s="4"/>
      <c r="J55" s="4"/>
      <c r="K55" s="4"/>
      <c r="L55" s="4"/>
      <c r="M55" s="4"/>
      <c r="N55" s="4"/>
      <c r="O55" s="4"/>
      <c r="P55" s="4"/>
      <c r="Q55" s="4"/>
      <c r="R55" s="4"/>
      <c r="S55" s="4"/>
      <c r="T55" s="4"/>
      <c r="U55" s="4"/>
      <c r="V55" s="164"/>
      <c r="W55" s="164"/>
      <c r="X55" s="164"/>
      <c r="Y55" s="164"/>
      <c r="Z55" s="164"/>
      <c r="AA55" s="167"/>
      <c r="AB55" s="164"/>
      <c r="AC55" s="164"/>
      <c r="AD55" s="164"/>
      <c r="AE55" s="4"/>
      <c r="AF55" s="4"/>
      <c r="AG55" s="4"/>
      <c r="AH55" s="4"/>
      <c r="AI55" s="4"/>
      <c r="AJ55" s="4"/>
      <c r="AK55" s="4"/>
      <c r="AL55" s="4"/>
      <c r="AM55" s="4"/>
      <c r="AN55" s="4"/>
      <c r="AO55" s="4"/>
      <c r="AP55" s="4"/>
      <c r="AQ55" s="4"/>
      <c r="AR55" s="4"/>
      <c r="AS55" s="4"/>
      <c r="AT55" s="164"/>
      <c r="AU55" s="164"/>
      <c r="AV55" s="164"/>
      <c r="AW55" s="164"/>
      <c r="AX55" s="164"/>
      <c r="AY55" s="164"/>
      <c r="AZ55" s="167"/>
      <c r="BA55" s="164"/>
      <c r="BB55" s="164"/>
      <c r="BC55" s="164"/>
      <c r="BD55" s="164"/>
      <c r="BE55" s="164"/>
      <c r="BF55" s="164"/>
      <c r="BG55" s="164"/>
      <c r="BH55" s="164"/>
      <c r="BI55" s="164"/>
      <c r="BJ55" s="164"/>
      <c r="BK55" s="164"/>
      <c r="BL55" s="164"/>
      <c r="BM55" s="164"/>
      <c r="BN55" s="164"/>
      <c r="BO55" s="164"/>
      <c r="BP55" s="164"/>
      <c r="BQ55" s="164"/>
      <c r="BR55" s="164"/>
      <c r="BS55" s="164"/>
      <c r="BT55" s="164"/>
      <c r="BU55" s="164"/>
      <c r="BV55" s="164"/>
      <c r="BW55" s="164"/>
      <c r="BX55" s="164"/>
      <c r="BY55" s="164"/>
      <c r="BZ55" s="164"/>
      <c r="CA55" s="164"/>
      <c r="CB55" s="164"/>
      <c r="CC55" s="164"/>
    </row>
    <row r="56" spans="1:81">
      <c r="A56" s="4"/>
      <c r="B56" s="4"/>
      <c r="C56" s="4"/>
      <c r="D56" s="4"/>
      <c r="E56" s="4"/>
      <c r="F56" s="4"/>
      <c r="G56" s="4"/>
      <c r="H56" s="3"/>
      <c r="I56" s="4"/>
      <c r="J56" s="4"/>
      <c r="K56" s="4"/>
      <c r="L56" s="4"/>
      <c r="M56" s="4"/>
      <c r="N56" s="4"/>
      <c r="O56" s="4"/>
      <c r="P56" s="4"/>
      <c r="Q56" s="4"/>
      <c r="R56" s="4"/>
      <c r="S56" s="4"/>
      <c r="T56" s="4"/>
      <c r="U56" s="4"/>
      <c r="V56" s="164"/>
      <c r="W56" s="164"/>
      <c r="X56" s="164"/>
      <c r="Y56" s="164"/>
      <c r="Z56" s="164"/>
      <c r="AA56" s="167"/>
      <c r="AB56" s="164"/>
      <c r="AC56" s="164"/>
      <c r="AD56" s="164"/>
      <c r="AE56" s="4"/>
      <c r="AF56" s="4"/>
      <c r="AG56" s="4"/>
      <c r="AH56" s="4"/>
      <c r="AI56" s="4"/>
      <c r="AJ56" s="4"/>
      <c r="AK56" s="4"/>
      <c r="AL56" s="4"/>
      <c r="AM56" s="4"/>
      <c r="AN56" s="4"/>
      <c r="AO56" s="4"/>
      <c r="AP56" s="4"/>
      <c r="AQ56" s="4"/>
      <c r="AR56" s="4"/>
      <c r="AS56" s="4"/>
      <c r="AT56" s="164"/>
      <c r="AU56" s="164"/>
      <c r="AV56" s="164"/>
      <c r="AW56" s="164"/>
      <c r="AX56" s="164"/>
      <c r="AY56" s="164"/>
      <c r="AZ56" s="167"/>
      <c r="BA56" s="164"/>
      <c r="BB56" s="164"/>
      <c r="BC56" s="164"/>
      <c r="BD56" s="164"/>
      <c r="BE56" s="164"/>
      <c r="BF56" s="164"/>
      <c r="BG56" s="164"/>
      <c r="BH56" s="164"/>
      <c r="BI56" s="164"/>
      <c r="BJ56" s="164"/>
      <c r="BK56" s="164"/>
      <c r="BL56" s="164"/>
      <c r="BM56" s="164"/>
      <c r="BN56" s="164"/>
      <c r="BO56" s="164"/>
      <c r="BP56" s="164"/>
      <c r="BQ56" s="164"/>
      <c r="BR56" s="164"/>
      <c r="BS56" s="164"/>
      <c r="BT56" s="164"/>
      <c r="BU56" s="164"/>
      <c r="BV56" s="164"/>
      <c r="BW56" s="164"/>
      <c r="BX56" s="164"/>
      <c r="BY56" s="164"/>
      <c r="BZ56" s="164"/>
      <c r="CA56" s="164"/>
      <c r="CB56" s="164"/>
      <c r="CC56" s="164"/>
    </row>
    <row r="57" spans="1:81">
      <c r="A57" s="4"/>
      <c r="B57" s="4"/>
      <c r="C57" s="4"/>
      <c r="D57" s="4"/>
      <c r="E57" s="4"/>
      <c r="F57" s="4"/>
      <c r="G57" s="4"/>
      <c r="H57" s="3"/>
      <c r="I57" s="4"/>
      <c r="J57" s="4"/>
      <c r="K57" s="4"/>
      <c r="L57" s="4"/>
      <c r="M57" s="4"/>
      <c r="N57" s="4"/>
      <c r="O57" s="4"/>
      <c r="P57" s="4"/>
      <c r="Q57" s="4"/>
      <c r="R57" s="4"/>
      <c r="S57" s="4"/>
      <c r="T57" s="4"/>
      <c r="U57" s="4"/>
      <c r="V57" s="164"/>
      <c r="W57" s="164"/>
      <c r="X57" s="164"/>
      <c r="Y57" s="164"/>
      <c r="Z57" s="164"/>
      <c r="AA57" s="167"/>
      <c r="AB57" s="164"/>
      <c r="AC57" s="164"/>
      <c r="AD57" s="164"/>
      <c r="AE57" s="4"/>
      <c r="AF57" s="4"/>
      <c r="AG57" s="4"/>
      <c r="AH57" s="4"/>
      <c r="AI57" s="4"/>
      <c r="AJ57" s="4"/>
      <c r="AK57" s="4"/>
      <c r="AL57" s="4"/>
      <c r="AM57" s="4"/>
      <c r="AN57" s="4"/>
      <c r="AO57" s="4"/>
      <c r="AP57" s="4"/>
      <c r="AQ57" s="4"/>
      <c r="AR57" s="4"/>
      <c r="AS57" s="4"/>
      <c r="AT57" s="164"/>
      <c r="AU57" s="164"/>
      <c r="AV57" s="164"/>
      <c r="AW57" s="164"/>
      <c r="AX57" s="164"/>
      <c r="AY57" s="164"/>
      <c r="AZ57" s="167"/>
      <c r="BA57" s="164"/>
      <c r="BB57" s="164"/>
      <c r="BC57" s="164"/>
      <c r="BD57" s="164"/>
      <c r="BE57" s="164"/>
      <c r="BF57" s="164"/>
      <c r="BG57" s="164"/>
      <c r="BH57" s="164"/>
      <c r="BI57" s="164"/>
      <c r="BJ57" s="164"/>
      <c r="BK57" s="164"/>
      <c r="BL57" s="164"/>
      <c r="BM57" s="164"/>
      <c r="BN57" s="164"/>
      <c r="BO57" s="164"/>
      <c r="BP57" s="164"/>
      <c r="BQ57" s="164"/>
      <c r="BR57" s="164"/>
      <c r="BS57" s="164"/>
      <c r="BT57" s="164"/>
      <c r="BU57" s="164"/>
      <c r="BV57" s="164"/>
      <c r="BW57" s="164"/>
      <c r="BX57" s="164"/>
      <c r="BY57" s="164"/>
      <c r="BZ57" s="164"/>
      <c r="CA57" s="164"/>
      <c r="CB57" s="164"/>
      <c r="CC57" s="164"/>
    </row>
    <row r="58" spans="1:81">
      <c r="A58" s="4"/>
      <c r="B58" s="4"/>
      <c r="C58" s="4"/>
      <c r="D58" s="4"/>
      <c r="E58" s="4"/>
      <c r="F58" s="4"/>
      <c r="G58" s="4"/>
      <c r="H58" s="3"/>
      <c r="I58" s="4"/>
      <c r="J58" s="4"/>
      <c r="K58" s="4"/>
      <c r="L58" s="4"/>
      <c r="M58" s="4"/>
      <c r="N58" s="4"/>
      <c r="O58" s="4"/>
      <c r="P58" s="4"/>
      <c r="Q58" s="4"/>
      <c r="R58" s="4"/>
      <c r="S58" s="4"/>
      <c r="T58" s="4"/>
      <c r="U58" s="4"/>
      <c r="V58" s="164"/>
      <c r="W58" s="164"/>
      <c r="X58" s="164"/>
      <c r="Y58" s="164"/>
      <c r="Z58" s="164"/>
      <c r="AA58" s="167"/>
      <c r="AB58" s="164"/>
      <c r="AC58" s="164"/>
      <c r="AD58" s="164"/>
      <c r="AE58" s="4"/>
      <c r="AF58" s="4"/>
      <c r="AG58" s="4"/>
      <c r="AH58" s="4"/>
      <c r="AI58" s="4"/>
      <c r="AJ58" s="4"/>
      <c r="AK58" s="4"/>
      <c r="AL58" s="4"/>
      <c r="AM58" s="4"/>
      <c r="AN58" s="4"/>
      <c r="AO58" s="4"/>
      <c r="AP58" s="4"/>
      <c r="AQ58" s="4"/>
      <c r="AR58" s="4"/>
      <c r="AS58" s="4"/>
      <c r="AT58" s="164"/>
      <c r="AU58" s="164"/>
      <c r="AV58" s="164"/>
      <c r="AW58" s="164"/>
      <c r="AX58" s="164"/>
      <c r="AY58" s="164"/>
      <c r="AZ58" s="167"/>
      <c r="BA58" s="164"/>
      <c r="BB58" s="164"/>
      <c r="BC58" s="164"/>
      <c r="BD58" s="164"/>
      <c r="BE58" s="164"/>
      <c r="BF58" s="164"/>
      <c r="BG58" s="164"/>
      <c r="BH58" s="164"/>
      <c r="BI58" s="164"/>
      <c r="BJ58" s="164"/>
      <c r="BK58" s="164"/>
      <c r="BL58" s="164"/>
      <c r="BM58" s="164"/>
      <c r="BN58" s="164"/>
      <c r="BO58" s="164"/>
      <c r="BP58" s="164"/>
      <c r="BQ58" s="164"/>
      <c r="BR58" s="164"/>
      <c r="BS58" s="164"/>
      <c r="BT58" s="164"/>
      <c r="BU58" s="164"/>
      <c r="BV58" s="164"/>
      <c r="BW58" s="164"/>
      <c r="BX58" s="164"/>
      <c r="BY58" s="164"/>
      <c r="BZ58" s="164"/>
      <c r="CA58" s="164"/>
      <c r="CB58" s="164"/>
      <c r="CC58" s="164"/>
    </row>
    <row r="59" spans="1:81">
      <c r="A59" s="4"/>
      <c r="B59" s="4"/>
      <c r="C59" s="4"/>
      <c r="D59" s="4"/>
      <c r="E59" s="4"/>
      <c r="F59" s="4"/>
      <c r="G59" s="4"/>
      <c r="H59" s="3"/>
      <c r="I59" s="4"/>
      <c r="J59" s="4"/>
      <c r="K59" s="4"/>
      <c r="L59" s="4"/>
      <c r="M59" s="4"/>
      <c r="N59" s="4"/>
      <c r="O59" s="4"/>
      <c r="P59" s="4"/>
      <c r="Q59" s="4"/>
      <c r="R59" s="4"/>
      <c r="S59" s="4"/>
      <c r="T59" s="4"/>
      <c r="U59" s="4"/>
      <c r="V59" s="164"/>
      <c r="W59" s="164"/>
      <c r="X59" s="164"/>
      <c r="Y59" s="164"/>
      <c r="Z59" s="164"/>
      <c r="AA59" s="167"/>
      <c r="AB59" s="164"/>
      <c r="AC59" s="164"/>
      <c r="AD59" s="164"/>
      <c r="AE59" s="4"/>
      <c r="AF59" s="4"/>
      <c r="AG59" s="4"/>
      <c r="AH59" s="4"/>
      <c r="AI59" s="4"/>
      <c r="AJ59" s="4"/>
      <c r="AK59" s="4"/>
      <c r="AL59" s="4"/>
      <c r="AM59" s="4"/>
      <c r="AN59" s="4"/>
      <c r="AO59" s="4"/>
      <c r="AP59" s="4"/>
      <c r="AQ59" s="4"/>
      <c r="AR59" s="4"/>
      <c r="AS59" s="4"/>
      <c r="AT59" s="164"/>
      <c r="AU59" s="164"/>
      <c r="AV59" s="164"/>
      <c r="AW59" s="164"/>
      <c r="AX59" s="164"/>
      <c r="AY59" s="164"/>
      <c r="AZ59" s="167"/>
      <c r="BA59" s="164"/>
      <c r="BB59" s="164"/>
      <c r="BC59" s="164"/>
      <c r="BD59" s="164"/>
      <c r="BE59" s="164"/>
      <c r="BF59" s="164"/>
      <c r="BG59" s="164"/>
      <c r="BH59" s="164"/>
      <c r="BI59" s="164"/>
      <c r="BJ59" s="164"/>
      <c r="BK59" s="164"/>
      <c r="BL59" s="164"/>
      <c r="BM59" s="164"/>
      <c r="BN59" s="164"/>
      <c r="BO59" s="164"/>
      <c r="BP59" s="164"/>
      <c r="BQ59" s="164"/>
      <c r="BR59" s="164"/>
      <c r="BS59" s="164"/>
      <c r="BT59" s="164"/>
      <c r="BU59" s="164"/>
      <c r="BV59" s="164"/>
      <c r="BW59" s="164"/>
      <c r="BX59" s="164"/>
      <c r="BY59" s="164"/>
      <c r="BZ59" s="164"/>
      <c r="CA59" s="164"/>
      <c r="CB59" s="164"/>
      <c r="CC59" s="164"/>
    </row>
    <row r="60" spans="1:81">
      <c r="A60" s="4"/>
      <c r="B60" s="4"/>
      <c r="C60" s="4"/>
      <c r="D60" s="4"/>
      <c r="E60" s="4"/>
      <c r="F60" s="4"/>
      <c r="G60" s="4"/>
      <c r="H60" s="3"/>
      <c r="I60" s="4"/>
      <c r="J60" s="4"/>
      <c r="K60" s="4"/>
      <c r="L60" s="4"/>
      <c r="M60" s="4"/>
      <c r="N60" s="4"/>
      <c r="O60" s="4"/>
      <c r="P60" s="4"/>
      <c r="Q60" s="4"/>
      <c r="R60" s="4"/>
      <c r="S60" s="4"/>
      <c r="T60" s="4"/>
      <c r="U60" s="4"/>
      <c r="V60" s="164"/>
      <c r="W60" s="164"/>
      <c r="X60" s="164"/>
      <c r="Y60" s="164"/>
      <c r="Z60" s="164"/>
      <c r="AA60" s="167"/>
      <c r="AB60" s="164"/>
      <c r="AC60" s="164"/>
      <c r="AD60" s="164"/>
      <c r="AE60" s="4"/>
      <c r="AF60" s="4"/>
      <c r="AG60" s="4"/>
      <c r="AH60" s="4"/>
      <c r="AI60" s="4"/>
      <c r="AJ60" s="4"/>
      <c r="AK60" s="4"/>
      <c r="AL60" s="4"/>
      <c r="AM60" s="4"/>
      <c r="AN60" s="4"/>
      <c r="AO60" s="4"/>
      <c r="AP60" s="4"/>
      <c r="AQ60" s="4"/>
      <c r="AR60" s="4"/>
      <c r="AS60" s="4"/>
      <c r="AT60" s="164"/>
      <c r="AU60" s="164"/>
      <c r="AV60" s="164"/>
      <c r="AW60" s="164"/>
      <c r="AX60" s="164"/>
      <c r="AY60" s="164"/>
      <c r="AZ60" s="167"/>
      <c r="BA60" s="164"/>
      <c r="BB60" s="164"/>
      <c r="BC60" s="164"/>
      <c r="BD60" s="164"/>
      <c r="BE60" s="164"/>
      <c r="BF60" s="164"/>
      <c r="BG60" s="164"/>
      <c r="BH60" s="164"/>
      <c r="BI60" s="164"/>
      <c r="BJ60" s="164"/>
      <c r="BK60" s="164"/>
      <c r="BL60" s="164"/>
      <c r="BM60" s="164"/>
      <c r="BN60" s="164"/>
      <c r="BO60" s="164"/>
      <c r="BP60" s="164"/>
      <c r="BQ60" s="164"/>
      <c r="BR60" s="164"/>
      <c r="BS60" s="164"/>
      <c r="BT60" s="164"/>
      <c r="BU60" s="164"/>
      <c r="BV60" s="164"/>
      <c r="BW60" s="164"/>
      <c r="BX60" s="164"/>
      <c r="BY60" s="164"/>
      <c r="BZ60" s="164"/>
      <c r="CA60" s="164"/>
      <c r="CB60" s="164"/>
      <c r="CC60" s="164"/>
    </row>
    <row r="61" spans="1:81">
      <c r="A61" s="4"/>
      <c r="B61" s="4"/>
      <c r="C61" s="4"/>
      <c r="D61" s="4"/>
      <c r="E61" s="4"/>
      <c r="F61" s="4"/>
      <c r="G61" s="4"/>
      <c r="H61" s="3"/>
      <c r="I61" s="4"/>
      <c r="J61" s="4"/>
      <c r="K61" s="4"/>
      <c r="L61" s="4"/>
      <c r="M61" s="4"/>
      <c r="N61" s="4"/>
      <c r="O61" s="4"/>
      <c r="P61" s="4"/>
      <c r="Q61" s="4"/>
      <c r="R61" s="4"/>
      <c r="S61" s="4"/>
      <c r="T61" s="4"/>
      <c r="U61" s="4"/>
      <c r="V61" s="164"/>
      <c r="W61" s="164"/>
      <c r="X61" s="164"/>
      <c r="Y61" s="164"/>
      <c r="Z61" s="164"/>
      <c r="AA61" s="167"/>
      <c r="AB61" s="164"/>
      <c r="AC61" s="164"/>
      <c r="AD61" s="164"/>
      <c r="AE61" s="4"/>
      <c r="AF61" s="4"/>
      <c r="AG61" s="4"/>
      <c r="AH61" s="4"/>
      <c r="AI61" s="4"/>
      <c r="AJ61" s="4"/>
      <c r="AK61" s="4"/>
      <c r="AL61" s="4"/>
      <c r="AM61" s="4"/>
      <c r="AN61" s="4"/>
      <c r="AO61" s="4"/>
      <c r="AP61" s="4"/>
      <c r="AQ61" s="4"/>
      <c r="AR61" s="4"/>
      <c r="AS61" s="4"/>
      <c r="AT61" s="164"/>
      <c r="AU61" s="164"/>
      <c r="AV61" s="164"/>
      <c r="AW61" s="164"/>
      <c r="AX61" s="164"/>
      <c r="AY61" s="164"/>
      <c r="AZ61" s="167"/>
      <c r="BA61" s="164"/>
      <c r="BB61" s="164"/>
      <c r="BC61" s="164"/>
      <c r="BD61" s="164"/>
      <c r="BE61" s="164"/>
      <c r="BF61" s="164"/>
      <c r="BG61" s="164"/>
      <c r="BH61" s="164"/>
      <c r="BI61" s="164"/>
      <c r="BJ61" s="164"/>
      <c r="BK61" s="164"/>
      <c r="BL61" s="164"/>
      <c r="BM61" s="164"/>
      <c r="BN61" s="164"/>
      <c r="BO61" s="164"/>
      <c r="BP61" s="164"/>
      <c r="BQ61" s="164"/>
      <c r="BR61" s="164"/>
      <c r="BS61" s="164"/>
      <c r="BT61" s="164"/>
      <c r="BU61" s="164"/>
      <c r="BV61" s="164"/>
      <c r="BW61" s="164"/>
      <c r="BX61" s="164"/>
      <c r="BY61" s="164"/>
      <c r="BZ61" s="164"/>
      <c r="CA61" s="164"/>
      <c r="CB61" s="164"/>
      <c r="CC61" s="164"/>
    </row>
    <row r="62" spans="1:81">
      <c r="A62" s="4"/>
      <c r="B62" s="4"/>
      <c r="C62" s="4"/>
      <c r="D62" s="4"/>
      <c r="E62" s="4"/>
      <c r="F62" s="4"/>
      <c r="G62" s="4"/>
      <c r="H62" s="3"/>
      <c r="I62" s="4"/>
      <c r="J62" s="4"/>
      <c r="K62" s="4"/>
      <c r="L62" s="4"/>
      <c r="M62" s="4"/>
      <c r="N62" s="4"/>
      <c r="O62" s="4"/>
      <c r="P62" s="4"/>
      <c r="Q62" s="4"/>
      <c r="R62" s="4"/>
      <c r="S62" s="4"/>
      <c r="T62" s="4"/>
      <c r="U62" s="4"/>
      <c r="V62" s="164"/>
      <c r="W62" s="164"/>
      <c r="X62" s="164"/>
      <c r="Y62" s="164"/>
      <c r="Z62" s="164"/>
      <c r="AA62" s="167"/>
      <c r="AB62" s="164"/>
      <c r="AC62" s="164"/>
      <c r="AD62" s="164"/>
      <c r="AE62" s="4"/>
      <c r="AF62" s="4"/>
      <c r="AG62" s="4"/>
      <c r="AH62" s="4"/>
      <c r="AI62" s="4"/>
      <c r="AJ62" s="4"/>
      <c r="AK62" s="4"/>
      <c r="AL62" s="4"/>
      <c r="AM62" s="4"/>
      <c r="AN62" s="4"/>
      <c r="AO62" s="4"/>
      <c r="AP62" s="4"/>
      <c r="AQ62" s="4"/>
      <c r="AR62" s="4"/>
      <c r="AS62" s="4"/>
      <c r="AT62" s="164"/>
      <c r="AU62" s="164"/>
      <c r="AV62" s="164"/>
      <c r="AW62" s="164"/>
      <c r="AX62" s="164"/>
      <c r="AY62" s="164"/>
      <c r="AZ62" s="167"/>
      <c r="BA62" s="164"/>
      <c r="BB62" s="164"/>
      <c r="BC62" s="164"/>
      <c r="BD62" s="164"/>
      <c r="BE62" s="164"/>
      <c r="BF62" s="164"/>
      <c r="BG62" s="164"/>
      <c r="BH62" s="164"/>
      <c r="BI62" s="164"/>
      <c r="BJ62" s="164"/>
      <c r="BK62" s="164"/>
      <c r="BL62" s="164"/>
      <c r="BM62" s="164"/>
      <c r="BN62" s="164"/>
      <c r="BO62" s="164"/>
      <c r="BP62" s="164"/>
      <c r="BQ62" s="164"/>
      <c r="BR62" s="164"/>
      <c r="BS62" s="164"/>
      <c r="BT62" s="164"/>
      <c r="BU62" s="164"/>
      <c r="BV62" s="164"/>
      <c r="BW62" s="164"/>
      <c r="BX62" s="164"/>
      <c r="BY62" s="164"/>
      <c r="BZ62" s="164"/>
      <c r="CA62" s="164"/>
      <c r="CB62" s="164"/>
      <c r="CC62" s="164"/>
    </row>
    <row r="63" spans="1:81">
      <c r="A63" s="4"/>
      <c r="B63" s="4"/>
      <c r="C63" s="4"/>
      <c r="D63" s="4"/>
      <c r="E63" s="4"/>
      <c r="F63" s="4"/>
      <c r="G63" s="4"/>
      <c r="H63" s="3"/>
      <c r="I63" s="4"/>
      <c r="J63" s="4"/>
      <c r="K63" s="4"/>
      <c r="L63" s="4"/>
      <c r="M63" s="4"/>
      <c r="N63" s="4"/>
      <c r="O63" s="4"/>
      <c r="P63" s="4"/>
      <c r="Q63" s="4"/>
      <c r="R63" s="4"/>
      <c r="S63" s="4"/>
      <c r="T63" s="4"/>
      <c r="U63" s="4"/>
      <c r="V63" s="393"/>
      <c r="W63" s="164"/>
      <c r="X63" s="164"/>
      <c r="Y63" s="164"/>
      <c r="Z63" s="164"/>
      <c r="AA63" s="167"/>
      <c r="AB63" s="164"/>
      <c r="AC63" s="164"/>
      <c r="AD63" s="164"/>
      <c r="AE63" s="4"/>
      <c r="AF63" s="4"/>
      <c r="AG63" s="4"/>
      <c r="AH63" s="4"/>
      <c r="AI63" s="4"/>
      <c r="AJ63" s="4"/>
      <c r="AK63" s="4"/>
      <c r="AL63" s="4"/>
      <c r="AM63" s="4"/>
      <c r="AN63" s="4"/>
      <c r="AO63" s="4"/>
      <c r="AP63" s="4"/>
      <c r="AQ63" s="4"/>
      <c r="AR63" s="4"/>
      <c r="AS63" s="4"/>
      <c r="AT63" s="164"/>
      <c r="AU63" s="164"/>
      <c r="AV63" s="164"/>
      <c r="AW63" s="164"/>
      <c r="AX63" s="164"/>
      <c r="AY63" s="164"/>
      <c r="AZ63" s="167"/>
      <c r="BA63" s="164"/>
      <c r="BB63" s="164"/>
      <c r="BC63" s="164"/>
      <c r="BD63" s="164"/>
      <c r="BE63" s="164"/>
      <c r="BF63" s="164"/>
      <c r="BG63" s="164"/>
      <c r="BH63" s="164"/>
      <c r="BI63" s="164"/>
      <c r="BJ63" s="164"/>
      <c r="BK63" s="164"/>
      <c r="BL63" s="164"/>
      <c r="BM63" s="164"/>
      <c r="BN63" s="164"/>
      <c r="BO63" s="164"/>
      <c r="BP63" s="164"/>
      <c r="BQ63" s="164"/>
      <c r="BR63" s="164"/>
      <c r="BS63" s="164"/>
      <c r="BT63" s="164"/>
      <c r="BU63" s="164"/>
      <c r="BV63" s="164"/>
      <c r="BW63" s="164"/>
      <c r="BX63" s="164"/>
      <c r="BY63" s="164"/>
      <c r="BZ63" s="164"/>
      <c r="CA63" s="164"/>
      <c r="CB63" s="164"/>
      <c r="CC63" s="164"/>
    </row>
    <row r="64" spans="1:81">
      <c r="A64" s="4"/>
      <c r="B64" s="4"/>
      <c r="C64" s="4"/>
      <c r="D64" s="4"/>
      <c r="E64" s="4"/>
      <c r="F64" s="4"/>
      <c r="G64" s="4"/>
      <c r="H64" s="3"/>
      <c r="I64" s="4"/>
      <c r="J64" s="4"/>
      <c r="K64" s="4"/>
      <c r="L64" s="4"/>
      <c r="M64" s="4"/>
      <c r="N64" s="4"/>
      <c r="O64" s="4"/>
      <c r="P64" s="4"/>
      <c r="Q64" s="4"/>
      <c r="R64" s="4"/>
      <c r="S64" s="4"/>
      <c r="T64" s="4"/>
      <c r="U64" s="4"/>
      <c r="V64" s="164"/>
      <c r="W64" s="164"/>
      <c r="X64" s="164"/>
      <c r="Y64" s="164"/>
      <c r="Z64" s="164"/>
      <c r="AA64" s="167"/>
      <c r="AB64" s="164"/>
      <c r="AC64" s="164"/>
      <c r="AD64" s="164"/>
      <c r="AE64" s="4"/>
      <c r="AF64" s="4"/>
      <c r="AG64" s="4"/>
      <c r="AH64" s="4"/>
      <c r="AI64" s="4"/>
      <c r="AJ64" s="4"/>
      <c r="AK64" s="4"/>
      <c r="AL64" s="4"/>
      <c r="AM64" s="4"/>
      <c r="AN64" s="4"/>
      <c r="AO64" s="4"/>
      <c r="AP64" s="4"/>
      <c r="AQ64" s="4"/>
      <c r="AR64" s="4"/>
      <c r="AS64" s="4"/>
      <c r="AT64" s="164"/>
      <c r="AU64" s="164"/>
      <c r="AV64" s="164"/>
      <c r="AW64" s="164"/>
      <c r="AX64" s="164"/>
      <c r="AY64" s="164"/>
      <c r="AZ64" s="167"/>
      <c r="BA64" s="164"/>
      <c r="BB64" s="164"/>
      <c r="BC64" s="164"/>
      <c r="BD64" s="164"/>
      <c r="BE64" s="164"/>
      <c r="BF64" s="164"/>
      <c r="BG64" s="164"/>
      <c r="BH64" s="164"/>
      <c r="BI64" s="164"/>
      <c r="BJ64" s="164"/>
      <c r="BK64" s="164"/>
      <c r="BL64" s="164"/>
      <c r="BM64" s="164"/>
      <c r="BN64" s="164"/>
      <c r="BO64" s="164"/>
      <c r="BP64" s="164"/>
      <c r="BQ64" s="164"/>
      <c r="BR64" s="164"/>
      <c r="BS64" s="164"/>
      <c r="BT64" s="164"/>
      <c r="BU64" s="164"/>
      <c r="BV64" s="164"/>
      <c r="BW64" s="164"/>
      <c r="BX64" s="164"/>
      <c r="BY64" s="164"/>
      <c r="BZ64" s="164"/>
      <c r="CA64" s="164"/>
      <c r="CB64" s="164"/>
      <c r="CC64" s="164"/>
    </row>
    <row r="65" spans="1:81">
      <c r="A65" s="4"/>
      <c r="B65" s="4"/>
      <c r="C65" s="4"/>
      <c r="D65" s="4"/>
      <c r="E65" s="4"/>
      <c r="F65" s="4"/>
      <c r="G65" s="4"/>
      <c r="H65" s="3"/>
      <c r="I65" s="4"/>
      <c r="J65" s="4"/>
      <c r="K65" s="4"/>
      <c r="L65" s="4"/>
      <c r="M65" s="4"/>
      <c r="N65" s="4"/>
      <c r="O65" s="4"/>
      <c r="P65" s="4"/>
      <c r="Q65" s="4"/>
      <c r="R65" s="4"/>
      <c r="S65" s="4"/>
      <c r="T65" s="4"/>
      <c r="U65" s="4"/>
      <c r="V65" s="164"/>
      <c r="W65" s="164"/>
      <c r="X65" s="164"/>
      <c r="Y65" s="164"/>
      <c r="Z65" s="164"/>
      <c r="AA65" s="167"/>
      <c r="AB65" s="164"/>
      <c r="AC65" s="164"/>
      <c r="AD65" s="164"/>
      <c r="AE65" s="4"/>
      <c r="AF65" s="4"/>
      <c r="AG65" s="4"/>
      <c r="AH65" s="4"/>
      <c r="AI65" s="4"/>
      <c r="AJ65" s="4"/>
      <c r="AK65" s="4"/>
      <c r="AL65" s="4"/>
      <c r="AM65" s="4"/>
      <c r="AN65" s="4"/>
      <c r="AO65" s="4"/>
      <c r="AP65" s="4"/>
      <c r="AQ65" s="4"/>
      <c r="AR65" s="4"/>
      <c r="AS65" s="4"/>
      <c r="AT65" s="164"/>
      <c r="AU65" s="164"/>
      <c r="AV65" s="164"/>
      <c r="AW65" s="164"/>
      <c r="AX65" s="164"/>
      <c r="AY65" s="164"/>
      <c r="AZ65" s="167"/>
      <c r="BA65" s="164"/>
      <c r="BB65" s="164"/>
      <c r="BC65" s="164"/>
      <c r="BD65" s="164"/>
      <c r="BE65" s="164"/>
      <c r="BF65" s="164"/>
      <c r="BG65" s="164"/>
      <c r="BH65" s="164"/>
      <c r="BI65" s="164"/>
      <c r="BJ65" s="164"/>
      <c r="BK65" s="164"/>
      <c r="BL65" s="164"/>
      <c r="BM65" s="164"/>
      <c r="BN65" s="164"/>
      <c r="BO65" s="164"/>
      <c r="BP65" s="164"/>
      <c r="BQ65" s="164"/>
      <c r="BR65" s="164"/>
      <c r="BS65" s="164"/>
      <c r="BT65" s="164"/>
      <c r="BU65" s="164"/>
      <c r="BV65" s="164"/>
      <c r="BW65" s="164"/>
      <c r="BX65" s="164"/>
      <c r="BY65" s="164"/>
      <c r="BZ65" s="164"/>
      <c r="CA65" s="164"/>
      <c r="CB65" s="164"/>
      <c r="CC65" s="164"/>
    </row>
    <row r="66" spans="1:81">
      <c r="A66" s="4"/>
      <c r="B66" s="4"/>
      <c r="C66" s="4"/>
      <c r="D66" s="4"/>
      <c r="E66" s="4"/>
      <c r="F66" s="4"/>
      <c r="G66" s="4"/>
      <c r="H66" s="3"/>
      <c r="I66" s="4"/>
      <c r="J66" s="4"/>
      <c r="K66" s="4"/>
      <c r="L66" s="4"/>
      <c r="M66" s="4"/>
      <c r="N66" s="4"/>
      <c r="O66" s="4"/>
      <c r="P66" s="4"/>
      <c r="Q66" s="4"/>
      <c r="R66" s="4"/>
      <c r="S66" s="4"/>
      <c r="T66" s="4"/>
      <c r="U66" s="4"/>
      <c r="V66" s="164"/>
      <c r="W66" s="164"/>
      <c r="X66" s="164"/>
      <c r="Y66" s="164"/>
      <c r="Z66" s="164"/>
      <c r="AA66" s="167"/>
      <c r="AB66" s="164"/>
      <c r="AC66" s="164"/>
      <c r="AD66" s="164"/>
      <c r="AE66" s="4"/>
      <c r="AF66" s="4"/>
      <c r="AG66" s="4"/>
      <c r="AH66" s="4"/>
      <c r="AI66" s="4"/>
      <c r="AJ66" s="4"/>
      <c r="AK66" s="4"/>
      <c r="AL66" s="4"/>
      <c r="AM66" s="4"/>
      <c r="AN66" s="4"/>
      <c r="AO66" s="4"/>
      <c r="AP66" s="4"/>
      <c r="AQ66" s="4"/>
      <c r="AR66" s="4"/>
      <c r="AS66" s="4"/>
      <c r="AT66" s="164"/>
      <c r="AU66" s="164"/>
      <c r="AV66" s="164"/>
      <c r="AW66" s="164"/>
      <c r="AX66" s="164"/>
      <c r="AY66" s="164"/>
      <c r="AZ66" s="167"/>
      <c r="BA66" s="164"/>
      <c r="BB66" s="164"/>
      <c r="BC66" s="164"/>
      <c r="BD66" s="164"/>
      <c r="BE66" s="164"/>
      <c r="BF66" s="164"/>
      <c r="BG66" s="164"/>
      <c r="BH66" s="164"/>
      <c r="BI66" s="164"/>
      <c r="BJ66" s="164"/>
      <c r="BK66" s="164"/>
      <c r="BL66" s="164"/>
      <c r="BM66" s="164"/>
      <c r="BN66" s="164"/>
      <c r="BO66" s="164"/>
      <c r="BP66" s="164"/>
      <c r="BQ66" s="164"/>
      <c r="BR66" s="164"/>
      <c r="BS66" s="164"/>
      <c r="BT66" s="164"/>
      <c r="BU66" s="164"/>
      <c r="BV66" s="164"/>
      <c r="BW66" s="164"/>
      <c r="BX66" s="164"/>
      <c r="BY66" s="164"/>
      <c r="BZ66" s="164"/>
      <c r="CA66" s="164"/>
      <c r="CB66" s="164"/>
      <c r="CC66" s="164"/>
    </row>
    <row r="67" spans="1:81">
      <c r="A67" s="4"/>
      <c r="B67" s="4"/>
      <c r="C67" s="4"/>
      <c r="D67" s="4"/>
      <c r="E67" s="4"/>
      <c r="F67" s="4"/>
      <c r="G67" s="4"/>
      <c r="H67" s="3"/>
      <c r="I67" s="4"/>
      <c r="J67" s="4"/>
      <c r="K67" s="4"/>
      <c r="L67" s="4"/>
      <c r="M67" s="4"/>
      <c r="N67" s="4"/>
      <c r="O67" s="4"/>
      <c r="P67" s="4"/>
      <c r="Q67" s="4"/>
      <c r="R67" s="4"/>
      <c r="S67" s="4"/>
      <c r="T67" s="4"/>
      <c r="U67" s="4"/>
      <c r="V67" s="164"/>
      <c r="W67" s="164"/>
      <c r="X67" s="164"/>
      <c r="Y67" s="164"/>
      <c r="Z67" s="164"/>
      <c r="AA67" s="167"/>
      <c r="AB67" s="164"/>
      <c r="AC67" s="164"/>
      <c r="AD67" s="164"/>
      <c r="AE67" s="4"/>
      <c r="AF67" s="4"/>
      <c r="AG67" s="4"/>
      <c r="AH67" s="4"/>
      <c r="AI67" s="4"/>
      <c r="AJ67" s="4"/>
      <c r="AK67" s="4"/>
      <c r="AL67" s="4"/>
      <c r="AM67" s="4"/>
      <c r="AN67" s="4"/>
      <c r="AO67" s="4"/>
      <c r="AP67" s="4"/>
      <c r="AQ67" s="4"/>
      <c r="AR67" s="4"/>
      <c r="AS67" s="4"/>
      <c r="AT67" s="164"/>
      <c r="AU67" s="164"/>
      <c r="AV67" s="164"/>
      <c r="AW67" s="164"/>
      <c r="AX67" s="164"/>
      <c r="AY67" s="164"/>
      <c r="AZ67" s="167"/>
      <c r="BA67" s="164"/>
      <c r="BB67" s="164"/>
      <c r="BC67" s="164"/>
      <c r="BD67" s="164"/>
      <c r="BE67" s="164"/>
      <c r="BF67" s="164"/>
      <c r="BG67" s="164"/>
      <c r="BH67" s="164"/>
      <c r="BI67" s="164"/>
      <c r="BJ67" s="164"/>
      <c r="BK67" s="164"/>
      <c r="BL67" s="164"/>
      <c r="BM67" s="164"/>
      <c r="BN67" s="164"/>
      <c r="BO67" s="164"/>
      <c r="BP67" s="164"/>
      <c r="BQ67" s="164"/>
      <c r="BR67" s="164"/>
      <c r="BS67" s="164"/>
      <c r="BT67" s="164"/>
      <c r="BU67" s="164"/>
      <c r="BV67" s="164"/>
      <c r="BW67" s="164"/>
      <c r="BX67" s="164"/>
      <c r="BY67" s="164"/>
      <c r="BZ67" s="164"/>
      <c r="CA67" s="164"/>
      <c r="CB67" s="164"/>
      <c r="CC67" s="164"/>
    </row>
    <row r="68" spans="1:81">
      <c r="A68" s="4"/>
      <c r="B68" s="4"/>
      <c r="C68" s="4"/>
      <c r="D68" s="4"/>
      <c r="E68" s="4"/>
      <c r="F68" s="4"/>
      <c r="G68" s="4"/>
      <c r="H68" s="3"/>
      <c r="I68" s="4"/>
      <c r="J68" s="4"/>
      <c r="K68" s="4"/>
      <c r="L68" s="4"/>
      <c r="M68" s="4"/>
      <c r="N68" s="4"/>
      <c r="O68" s="4"/>
      <c r="P68" s="4"/>
      <c r="Q68" s="4"/>
      <c r="R68" s="4"/>
      <c r="S68" s="4"/>
      <c r="T68" s="4"/>
      <c r="U68" s="4"/>
      <c r="V68" s="164"/>
      <c r="W68" s="164"/>
      <c r="X68" s="164"/>
      <c r="Y68" s="164"/>
      <c r="Z68" s="164"/>
      <c r="AA68" s="167"/>
      <c r="AB68" s="164"/>
      <c r="AC68" s="164"/>
      <c r="AD68" s="164"/>
      <c r="AE68" s="252"/>
      <c r="AF68" s="252"/>
      <c r="AG68" s="252"/>
      <c r="AH68" s="252"/>
      <c r="AI68" s="252"/>
      <c r="AJ68" s="252"/>
      <c r="AK68" s="252"/>
      <c r="AL68" s="252"/>
      <c r="AM68" s="252"/>
      <c r="AN68" s="252"/>
      <c r="AO68" s="252"/>
      <c r="AP68" s="252"/>
      <c r="AQ68" s="252"/>
      <c r="AR68" s="252"/>
      <c r="AS68" s="4"/>
      <c r="AT68" s="164"/>
      <c r="AU68" s="164"/>
      <c r="AV68" s="164"/>
      <c r="AW68" s="164"/>
      <c r="AX68" s="164"/>
      <c r="AY68" s="164"/>
      <c r="AZ68" s="167"/>
      <c r="BA68" s="164"/>
      <c r="BB68" s="164"/>
      <c r="BC68" s="164"/>
      <c r="BD68" s="164"/>
      <c r="BE68" s="164"/>
      <c r="BF68" s="164"/>
      <c r="BG68" s="164"/>
      <c r="BH68" s="164"/>
      <c r="BI68" s="164"/>
      <c r="BJ68" s="164"/>
      <c r="BK68" s="164"/>
      <c r="BL68" s="164"/>
      <c r="BM68" s="164"/>
      <c r="BN68" s="164"/>
      <c r="BO68" s="164"/>
      <c r="BP68" s="164"/>
      <c r="BQ68" s="164"/>
      <c r="BR68" s="164"/>
      <c r="BS68" s="164"/>
      <c r="BT68" s="164"/>
      <c r="BU68" s="164"/>
      <c r="BV68" s="164"/>
      <c r="BW68" s="164"/>
      <c r="BX68" s="164"/>
      <c r="BY68" s="164"/>
      <c r="BZ68" s="164"/>
      <c r="CA68" s="164"/>
      <c r="CB68" s="164"/>
      <c r="CC68" s="164"/>
    </row>
    <row r="69" spans="1:81">
      <c r="A69" s="4"/>
      <c r="B69" s="4"/>
      <c r="C69" s="4"/>
      <c r="D69" s="4"/>
      <c r="E69" s="4"/>
      <c r="F69" s="4"/>
      <c r="G69" s="4"/>
      <c r="H69" s="3"/>
      <c r="I69" s="4"/>
      <c r="J69" s="4"/>
      <c r="K69" s="4"/>
      <c r="L69" s="4"/>
      <c r="M69" s="4"/>
      <c r="N69" s="4"/>
      <c r="O69" s="4"/>
      <c r="P69" s="4"/>
      <c r="Q69" s="4"/>
      <c r="R69" s="4"/>
      <c r="S69" s="4"/>
      <c r="T69" s="4"/>
      <c r="U69" s="4"/>
      <c r="V69" s="164"/>
      <c r="W69" s="164"/>
      <c r="X69" s="164"/>
      <c r="Y69" s="164"/>
      <c r="Z69" s="164"/>
      <c r="AA69" s="167"/>
      <c r="AB69" s="164"/>
      <c r="AC69" s="164"/>
      <c r="AD69" s="164"/>
      <c r="AE69" s="3"/>
      <c r="AF69" s="3"/>
      <c r="AG69" s="3"/>
      <c r="AH69" s="3"/>
      <c r="AI69" s="4"/>
      <c r="AJ69" s="3"/>
      <c r="AK69" s="3"/>
      <c r="AL69" s="3"/>
      <c r="AM69" s="3"/>
      <c r="AN69" s="4"/>
      <c r="AO69" s="4"/>
      <c r="AP69" s="4"/>
      <c r="AQ69" s="4"/>
      <c r="AR69" s="4"/>
      <c r="AS69" s="4"/>
      <c r="AT69" s="164"/>
      <c r="AU69" s="164"/>
      <c r="AV69" s="164"/>
      <c r="AW69" s="164"/>
      <c r="AX69" s="164"/>
      <c r="AY69" s="164"/>
      <c r="AZ69" s="167"/>
      <c r="BA69" s="164"/>
      <c r="BB69" s="164"/>
      <c r="BC69" s="164"/>
      <c r="BD69" s="164"/>
      <c r="BE69" s="164"/>
      <c r="BF69" s="164"/>
      <c r="BG69" s="164"/>
      <c r="BH69" s="164"/>
      <c r="BI69" s="164"/>
      <c r="BJ69" s="164"/>
      <c r="BK69" s="164"/>
      <c r="BL69" s="164"/>
      <c r="BM69" s="164"/>
      <c r="BN69" s="164"/>
      <c r="BO69" s="164"/>
      <c r="BP69" s="164"/>
      <c r="BQ69" s="164"/>
      <c r="BR69" s="164"/>
      <c r="BS69" s="164"/>
      <c r="BT69" s="164"/>
      <c r="BU69" s="164"/>
      <c r="BV69" s="164"/>
      <c r="BW69" s="164"/>
      <c r="BX69" s="164"/>
      <c r="BY69" s="164"/>
      <c r="BZ69" s="164"/>
      <c r="CA69" s="164"/>
      <c r="CB69" s="164"/>
      <c r="CC69" s="164"/>
    </row>
    <row r="70" spans="1:81">
      <c r="A70" s="4"/>
      <c r="B70" s="4"/>
      <c r="C70" s="4"/>
      <c r="D70" s="4"/>
      <c r="E70" s="4"/>
      <c r="F70" s="4"/>
      <c r="G70" s="4"/>
      <c r="H70" s="3"/>
      <c r="I70" s="4"/>
      <c r="J70" s="4"/>
      <c r="K70" s="4"/>
      <c r="L70" s="4"/>
      <c r="M70" s="4"/>
      <c r="N70" s="4"/>
      <c r="O70" s="4"/>
      <c r="P70" s="4"/>
      <c r="Q70" s="4"/>
      <c r="R70" s="4"/>
      <c r="S70" s="4"/>
      <c r="T70" s="4"/>
      <c r="U70" s="4"/>
      <c r="V70" s="164"/>
      <c r="W70" s="164"/>
      <c r="X70" s="164"/>
      <c r="Y70" s="164"/>
      <c r="Z70" s="164"/>
      <c r="AA70" s="167"/>
      <c r="AB70" s="164"/>
      <c r="AC70" s="164"/>
      <c r="AD70" s="164"/>
      <c r="AE70" s="3"/>
      <c r="AF70" s="3"/>
      <c r="AG70" s="3"/>
      <c r="AH70" s="3"/>
      <c r="AI70" s="4"/>
      <c r="AJ70" s="3"/>
      <c r="AK70" s="3"/>
      <c r="AL70" s="3"/>
      <c r="AM70" s="3"/>
      <c r="AN70" s="4"/>
      <c r="AO70" s="4"/>
      <c r="AP70" s="4"/>
      <c r="AQ70" s="4"/>
      <c r="AR70" s="4"/>
      <c r="AS70" s="4"/>
      <c r="AT70" s="164"/>
      <c r="AU70" s="164"/>
      <c r="AV70" s="164"/>
      <c r="AW70" s="164"/>
      <c r="AX70" s="164"/>
      <c r="AY70" s="164"/>
      <c r="AZ70" s="167"/>
      <c r="BA70" s="164"/>
      <c r="BB70" s="164"/>
      <c r="BC70" s="164"/>
      <c r="BD70" s="164"/>
      <c r="BE70" s="164"/>
      <c r="BF70" s="164"/>
      <c r="BG70" s="164"/>
      <c r="BH70" s="164"/>
      <c r="BI70" s="164"/>
      <c r="BJ70" s="164"/>
      <c r="BK70" s="164"/>
      <c r="BL70" s="164"/>
      <c r="BM70" s="164"/>
      <c r="BN70" s="164"/>
      <c r="BO70" s="164"/>
      <c r="BP70" s="164"/>
      <c r="BQ70" s="164"/>
      <c r="BR70" s="164"/>
      <c r="BS70" s="164"/>
      <c r="BT70" s="164"/>
      <c r="BU70" s="164"/>
      <c r="BV70" s="164"/>
      <c r="BW70" s="164"/>
      <c r="BX70" s="164"/>
      <c r="BY70" s="164"/>
      <c r="BZ70" s="164"/>
      <c r="CA70" s="164"/>
      <c r="CB70" s="164"/>
      <c r="CC70" s="164"/>
    </row>
    <row r="71" spans="1:81">
      <c r="A71" s="4"/>
      <c r="B71" s="4"/>
      <c r="C71" s="4"/>
      <c r="D71" s="4"/>
      <c r="E71" s="4"/>
      <c r="F71" s="4"/>
      <c r="G71" s="4"/>
      <c r="H71" s="3"/>
      <c r="I71" s="4"/>
      <c r="J71" s="4"/>
      <c r="K71" s="4"/>
      <c r="L71" s="4"/>
      <c r="M71" s="4"/>
      <c r="N71" s="4"/>
      <c r="O71" s="4"/>
      <c r="P71" s="4"/>
      <c r="Q71" s="4"/>
      <c r="R71" s="4"/>
      <c r="S71" s="4"/>
      <c r="T71" s="4"/>
      <c r="U71" s="4"/>
      <c r="V71" s="164"/>
      <c r="W71" s="164"/>
      <c r="X71" s="164"/>
      <c r="Y71" s="164"/>
      <c r="Z71" s="164"/>
      <c r="AA71" s="167"/>
      <c r="AB71" s="164"/>
      <c r="AC71" s="164"/>
      <c r="AD71" s="164"/>
      <c r="AE71" s="3"/>
      <c r="AF71" s="3"/>
      <c r="AG71" s="3"/>
      <c r="AH71" s="3"/>
      <c r="AI71" s="4"/>
      <c r="AJ71" s="3"/>
      <c r="AK71" s="3"/>
      <c r="AL71" s="3"/>
      <c r="AM71" s="3"/>
      <c r="AN71" s="4"/>
      <c r="AO71" s="4"/>
      <c r="AP71" s="4"/>
      <c r="AQ71" s="4"/>
      <c r="AR71" s="4"/>
      <c r="AS71" s="4"/>
      <c r="AT71" s="164"/>
      <c r="AU71" s="164"/>
      <c r="AV71" s="164"/>
      <c r="AW71" s="164"/>
      <c r="AX71" s="164"/>
      <c r="AY71" s="164"/>
      <c r="AZ71" s="167"/>
      <c r="BA71" s="164"/>
      <c r="BB71" s="164"/>
      <c r="BC71" s="164"/>
      <c r="BD71" s="164"/>
      <c r="BE71" s="164"/>
      <c r="BF71" s="164"/>
      <c r="BG71" s="164"/>
      <c r="BH71" s="164"/>
      <c r="BI71" s="164"/>
      <c r="BJ71" s="164"/>
      <c r="BK71" s="164"/>
      <c r="BL71" s="164"/>
      <c r="BM71" s="164"/>
      <c r="BN71" s="164"/>
      <c r="BO71" s="164"/>
      <c r="BP71" s="164"/>
      <c r="BQ71" s="164"/>
      <c r="BR71" s="164"/>
      <c r="BS71" s="164"/>
      <c r="BT71" s="164"/>
      <c r="BU71" s="164"/>
      <c r="BV71" s="164"/>
      <c r="BW71" s="164"/>
      <c r="BX71" s="164"/>
      <c r="BY71" s="164"/>
      <c r="BZ71" s="164"/>
      <c r="CA71" s="164"/>
      <c r="CB71" s="164"/>
      <c r="CC71" s="164"/>
    </row>
    <row r="72" spans="1:81">
      <c r="A72" s="4"/>
      <c r="B72" s="4"/>
      <c r="C72" s="4"/>
      <c r="D72" s="4"/>
      <c r="E72" s="4"/>
      <c r="F72" s="4"/>
      <c r="G72" s="4"/>
      <c r="H72" s="3"/>
      <c r="I72" s="4"/>
      <c r="J72" s="4"/>
      <c r="K72" s="4"/>
      <c r="L72" s="4"/>
      <c r="M72" s="4"/>
      <c r="N72" s="4"/>
      <c r="O72" s="4"/>
      <c r="P72" s="4"/>
      <c r="Q72" s="4"/>
      <c r="R72" s="4"/>
      <c r="S72" s="4"/>
      <c r="T72" s="4"/>
      <c r="U72" s="4"/>
      <c r="V72" s="164"/>
      <c r="W72" s="164"/>
      <c r="X72" s="164"/>
      <c r="Y72" s="164"/>
      <c r="Z72" s="164"/>
      <c r="AA72" s="167"/>
      <c r="AB72" s="164"/>
      <c r="AC72" s="164"/>
      <c r="AD72" s="164"/>
      <c r="AE72" s="3"/>
      <c r="AF72" s="3"/>
      <c r="AG72" s="3"/>
      <c r="AH72" s="3"/>
      <c r="AI72" s="4"/>
      <c r="AJ72" s="3"/>
      <c r="AK72" s="3"/>
      <c r="AL72" s="3"/>
      <c r="AM72" s="3"/>
      <c r="AN72" s="4"/>
      <c r="AO72" s="4"/>
      <c r="AP72" s="4"/>
      <c r="AQ72" s="4"/>
      <c r="AR72" s="4"/>
      <c r="AS72" s="4"/>
      <c r="AT72" s="164"/>
      <c r="AU72" s="164"/>
      <c r="AV72" s="164"/>
      <c r="AW72" s="164"/>
      <c r="AX72" s="164"/>
      <c r="AY72" s="164"/>
      <c r="AZ72" s="167"/>
      <c r="BA72" s="164"/>
      <c r="BB72" s="164"/>
      <c r="BC72" s="164"/>
      <c r="BD72" s="164"/>
      <c r="BE72" s="164"/>
      <c r="BF72" s="164"/>
      <c r="BG72" s="164"/>
      <c r="BH72" s="164"/>
      <c r="BI72" s="164"/>
      <c r="BJ72" s="164"/>
      <c r="BK72" s="164"/>
      <c r="BL72" s="164"/>
      <c r="BM72" s="164"/>
      <c r="BN72" s="164"/>
      <c r="BO72" s="164"/>
      <c r="BP72" s="164"/>
      <c r="BQ72" s="164"/>
      <c r="BR72" s="164"/>
      <c r="BS72" s="164"/>
      <c r="BT72" s="164"/>
      <c r="BU72" s="164"/>
      <c r="BV72" s="164"/>
      <c r="BW72" s="164"/>
      <c r="BX72" s="164"/>
      <c r="BY72" s="164"/>
      <c r="BZ72" s="164"/>
      <c r="CA72" s="164"/>
      <c r="CB72" s="164"/>
      <c r="CC72" s="164"/>
    </row>
    <row r="73" spans="1:81">
      <c r="A73" s="4"/>
      <c r="B73" s="4"/>
      <c r="C73" s="4"/>
      <c r="D73" s="4"/>
      <c r="E73" s="4"/>
      <c r="F73" s="4"/>
      <c r="G73" s="4"/>
      <c r="H73" s="3"/>
      <c r="I73" s="4"/>
      <c r="J73" s="4"/>
      <c r="K73" s="4"/>
      <c r="L73" s="4"/>
      <c r="M73" s="4"/>
      <c r="N73" s="4"/>
      <c r="O73" s="4"/>
      <c r="P73" s="4"/>
      <c r="Q73" s="4"/>
      <c r="R73" s="4"/>
      <c r="S73" s="4"/>
      <c r="T73" s="4"/>
      <c r="U73" s="4"/>
      <c r="V73" s="164"/>
      <c r="W73" s="164"/>
      <c r="X73" s="164"/>
      <c r="Y73" s="164"/>
      <c r="Z73" s="164"/>
      <c r="AA73" s="167"/>
      <c r="AB73" s="164"/>
      <c r="AC73" s="164"/>
      <c r="AD73" s="164"/>
      <c r="AE73" s="3"/>
      <c r="AF73" s="3"/>
      <c r="AG73" s="3"/>
      <c r="AH73" s="3"/>
      <c r="AI73" s="4"/>
      <c r="AJ73" s="3"/>
      <c r="AK73" s="3"/>
      <c r="AL73" s="3"/>
      <c r="AM73" s="3"/>
      <c r="AN73" s="4"/>
      <c r="AO73" s="4"/>
      <c r="AP73" s="4"/>
      <c r="AQ73" s="4"/>
      <c r="AR73" s="4"/>
      <c r="AS73" s="4"/>
      <c r="AT73" s="164"/>
      <c r="AU73" s="164"/>
      <c r="AV73" s="164"/>
      <c r="AW73" s="164"/>
      <c r="AX73" s="164"/>
      <c r="AY73" s="164"/>
      <c r="AZ73" s="167"/>
      <c r="BA73" s="164"/>
      <c r="BB73" s="164"/>
      <c r="BC73" s="164"/>
      <c r="BD73" s="164"/>
      <c r="BE73" s="164"/>
      <c r="BF73" s="164"/>
      <c r="BG73" s="164"/>
      <c r="BH73" s="164"/>
      <c r="BI73" s="164"/>
      <c r="BJ73" s="164"/>
      <c r="BK73" s="164"/>
      <c r="BL73" s="164"/>
      <c r="BM73" s="164"/>
      <c r="BN73" s="164"/>
      <c r="BO73" s="164"/>
      <c r="BP73" s="164"/>
      <c r="BQ73" s="164"/>
      <c r="BR73" s="164"/>
      <c r="BS73" s="164"/>
      <c r="BT73" s="164"/>
      <c r="BU73" s="164"/>
      <c r="BV73" s="164"/>
      <c r="BW73" s="164"/>
      <c r="BX73" s="164"/>
      <c r="BY73" s="164"/>
      <c r="BZ73" s="164"/>
      <c r="CA73" s="164"/>
      <c r="CB73" s="164"/>
      <c r="CC73" s="164"/>
    </row>
    <row r="74" spans="1:81">
      <c r="A74" s="4"/>
      <c r="B74" s="4"/>
      <c r="C74" s="4"/>
      <c r="D74" s="4"/>
      <c r="E74" s="4"/>
      <c r="F74" s="4"/>
      <c r="G74" s="4"/>
      <c r="H74" s="3"/>
      <c r="I74" s="4"/>
      <c r="J74" s="4"/>
      <c r="K74" s="4"/>
      <c r="L74" s="4"/>
      <c r="M74" s="4"/>
      <c r="N74" s="4"/>
      <c r="O74" s="4"/>
      <c r="P74" s="4"/>
      <c r="Q74" s="4"/>
      <c r="R74" s="4"/>
      <c r="S74" s="4"/>
      <c r="T74" s="4"/>
      <c r="U74" s="4"/>
      <c r="V74" s="164"/>
      <c r="W74" s="164"/>
      <c r="X74" s="164"/>
      <c r="Y74" s="164"/>
      <c r="Z74" s="164"/>
      <c r="AA74" s="167"/>
      <c r="AB74" s="164"/>
      <c r="AC74" s="164"/>
      <c r="AD74" s="164"/>
      <c r="AE74" s="3"/>
      <c r="AF74" s="3"/>
      <c r="AG74" s="3"/>
      <c r="AH74" s="3"/>
      <c r="AI74" s="4"/>
      <c r="AJ74" s="3"/>
      <c r="AK74" s="3"/>
      <c r="AL74" s="3"/>
      <c r="AM74" s="3"/>
      <c r="AN74" s="4"/>
      <c r="AO74" s="4"/>
      <c r="AP74" s="4"/>
      <c r="AQ74" s="4"/>
      <c r="AR74" s="4"/>
      <c r="AS74" s="4"/>
      <c r="AT74" s="164"/>
      <c r="AU74" s="164"/>
      <c r="AV74" s="164"/>
      <c r="AW74" s="164"/>
      <c r="AX74" s="164"/>
      <c r="AY74" s="164"/>
      <c r="AZ74" s="167"/>
      <c r="BA74" s="164"/>
      <c r="BB74" s="164"/>
      <c r="BC74" s="164"/>
      <c r="BD74" s="164"/>
      <c r="BE74" s="164"/>
      <c r="BF74" s="164"/>
      <c r="BG74" s="164"/>
      <c r="BH74" s="164"/>
      <c r="BI74" s="164"/>
      <c r="BJ74" s="164"/>
      <c r="BK74" s="164"/>
      <c r="BL74" s="164"/>
      <c r="BM74" s="164"/>
      <c r="BN74" s="164"/>
      <c r="BO74" s="164"/>
      <c r="BP74" s="164"/>
      <c r="BQ74" s="164"/>
      <c r="BR74" s="164"/>
      <c r="BS74" s="164"/>
      <c r="BT74" s="164"/>
      <c r="BU74" s="164"/>
      <c r="BV74" s="164"/>
      <c r="BW74" s="164"/>
      <c r="BX74" s="164"/>
      <c r="BY74" s="164"/>
      <c r="BZ74" s="164"/>
      <c r="CA74" s="164"/>
      <c r="CB74" s="164"/>
      <c r="CC74" s="164"/>
    </row>
    <row r="75" spans="1:81">
      <c r="A75" s="4"/>
      <c r="B75" s="4"/>
      <c r="C75" s="4"/>
      <c r="D75" s="4"/>
      <c r="E75" s="4"/>
      <c r="F75" s="4"/>
      <c r="G75" s="4"/>
      <c r="H75" s="3"/>
      <c r="I75" s="4"/>
      <c r="J75" s="4"/>
      <c r="K75" s="4"/>
      <c r="L75" s="4"/>
      <c r="M75" s="4"/>
      <c r="N75" s="4"/>
      <c r="O75" s="4"/>
      <c r="P75" s="4"/>
      <c r="Q75" s="4"/>
      <c r="R75" s="4"/>
      <c r="S75" s="4"/>
      <c r="T75" s="4"/>
      <c r="U75" s="4"/>
      <c r="V75" s="164"/>
      <c r="W75" s="164"/>
      <c r="X75" s="164"/>
      <c r="Y75" s="164"/>
      <c r="Z75" s="164"/>
      <c r="AA75" s="167"/>
      <c r="AB75" s="164"/>
      <c r="AC75" s="164"/>
      <c r="AD75" s="164"/>
      <c r="AE75" s="3"/>
      <c r="AF75" s="3"/>
      <c r="AG75" s="3"/>
      <c r="AH75" s="3"/>
      <c r="AI75" s="4"/>
      <c r="AJ75" s="3"/>
      <c r="AK75" s="3"/>
      <c r="AL75" s="3"/>
      <c r="AM75" s="3"/>
      <c r="AN75" s="4"/>
      <c r="AO75" s="4"/>
      <c r="AP75" s="4"/>
      <c r="AQ75" s="4"/>
      <c r="AR75" s="4"/>
      <c r="AS75" s="4"/>
      <c r="AT75" s="164"/>
      <c r="AU75" s="164"/>
      <c r="AV75" s="164"/>
      <c r="AW75" s="164"/>
      <c r="AX75" s="164"/>
      <c r="AY75" s="164"/>
      <c r="AZ75" s="167"/>
      <c r="BA75" s="164"/>
      <c r="BB75" s="164"/>
      <c r="BC75" s="164"/>
      <c r="BD75" s="164"/>
      <c r="BE75" s="164"/>
      <c r="BF75" s="164"/>
      <c r="BG75" s="164"/>
      <c r="BH75" s="164"/>
      <c r="BI75" s="164"/>
      <c r="BJ75" s="164"/>
      <c r="BK75" s="164"/>
      <c r="BL75" s="164"/>
      <c r="BM75" s="164"/>
      <c r="BN75" s="164"/>
      <c r="BO75" s="164"/>
      <c r="BP75" s="164"/>
      <c r="BQ75" s="164"/>
      <c r="BR75" s="164"/>
      <c r="BS75" s="164"/>
      <c r="BT75" s="164"/>
      <c r="BU75" s="164"/>
      <c r="BV75" s="164"/>
      <c r="BW75" s="164"/>
      <c r="BX75" s="164"/>
      <c r="BY75" s="164"/>
      <c r="BZ75" s="164"/>
      <c r="CA75" s="164"/>
      <c r="CB75" s="164"/>
      <c r="CC75" s="164"/>
    </row>
    <row r="76" spans="1:81">
      <c r="A76" s="4"/>
      <c r="B76" s="4"/>
      <c r="C76" s="4"/>
      <c r="D76" s="4"/>
      <c r="E76" s="4"/>
      <c r="F76" s="4"/>
      <c r="G76" s="4"/>
      <c r="H76" s="3"/>
      <c r="I76" s="4"/>
      <c r="J76" s="4"/>
      <c r="K76" s="4"/>
      <c r="L76" s="4"/>
      <c r="M76" s="4"/>
      <c r="N76" s="4"/>
      <c r="O76" s="4"/>
      <c r="P76" s="4"/>
      <c r="Q76" s="4"/>
      <c r="R76" s="4"/>
      <c r="S76" s="4"/>
      <c r="T76" s="4"/>
      <c r="U76" s="4"/>
      <c r="V76" s="164"/>
      <c r="W76" s="164"/>
      <c r="X76" s="164"/>
      <c r="Y76" s="164"/>
      <c r="Z76" s="164"/>
      <c r="AA76" s="167"/>
      <c r="AB76" s="164"/>
      <c r="AC76" s="164"/>
      <c r="AD76" s="164"/>
      <c r="AE76" s="3"/>
      <c r="AF76" s="3"/>
      <c r="AG76" s="3"/>
      <c r="AH76" s="3"/>
      <c r="AI76" s="4"/>
      <c r="AJ76" s="3"/>
      <c r="AK76" s="3"/>
      <c r="AL76" s="3"/>
      <c r="AM76" s="3"/>
      <c r="AN76" s="4"/>
      <c r="AO76" s="4"/>
      <c r="AP76" s="4"/>
      <c r="AQ76" s="4"/>
      <c r="AR76" s="4"/>
      <c r="AS76" s="4"/>
      <c r="AT76" s="164"/>
      <c r="AU76" s="164"/>
      <c r="AV76" s="164"/>
      <c r="AW76" s="164"/>
      <c r="AX76" s="164"/>
      <c r="AY76" s="164"/>
      <c r="AZ76" s="167"/>
      <c r="BA76" s="164"/>
      <c r="BB76" s="164"/>
      <c r="BC76" s="164"/>
      <c r="BD76" s="164"/>
      <c r="BE76" s="164"/>
      <c r="BF76" s="164"/>
      <c r="BG76" s="164"/>
      <c r="BH76" s="164"/>
      <c r="BI76" s="164"/>
      <c r="BJ76" s="164"/>
      <c r="BK76" s="164"/>
      <c r="BL76" s="164"/>
      <c r="BM76" s="164"/>
      <c r="BN76" s="164"/>
      <c r="BO76" s="164"/>
      <c r="BP76" s="164"/>
      <c r="BQ76" s="164"/>
      <c r="BR76" s="164"/>
      <c r="BS76" s="164"/>
      <c r="BT76" s="164"/>
      <c r="BU76" s="164"/>
      <c r="BV76" s="164"/>
      <c r="BW76" s="164"/>
      <c r="BX76" s="164"/>
      <c r="BY76" s="164"/>
      <c r="BZ76" s="164"/>
      <c r="CA76" s="164"/>
      <c r="CB76" s="164"/>
      <c r="CC76" s="164"/>
    </row>
    <row r="77" spans="1:81">
      <c r="A77" s="4"/>
      <c r="B77" s="4"/>
      <c r="C77" s="4"/>
      <c r="D77" s="4"/>
      <c r="E77" s="4"/>
      <c r="F77" s="4"/>
      <c r="G77" s="4"/>
      <c r="H77" s="3"/>
      <c r="I77" s="4"/>
      <c r="J77" s="4"/>
      <c r="K77" s="4"/>
      <c r="L77" s="4"/>
      <c r="M77" s="4"/>
      <c r="N77" s="4"/>
      <c r="O77" s="4"/>
      <c r="P77" s="4"/>
      <c r="Q77" s="4"/>
      <c r="R77" s="4"/>
      <c r="S77" s="4"/>
      <c r="T77" s="4"/>
      <c r="U77" s="4"/>
      <c r="V77" s="164"/>
      <c r="W77" s="164"/>
      <c r="X77" s="164"/>
      <c r="Y77" s="164"/>
      <c r="Z77" s="164"/>
      <c r="AA77" s="167"/>
      <c r="AB77" s="164"/>
      <c r="AC77" s="164"/>
      <c r="AD77" s="164"/>
      <c r="AE77" s="3"/>
      <c r="AF77" s="3"/>
      <c r="AG77" s="3"/>
      <c r="AH77" s="3"/>
      <c r="AI77" s="4"/>
      <c r="AJ77" s="3"/>
      <c r="AK77" s="3"/>
      <c r="AL77" s="3"/>
      <c r="AM77" s="3"/>
      <c r="AN77" s="4"/>
      <c r="AO77" s="4"/>
      <c r="AP77" s="4"/>
      <c r="AQ77" s="4"/>
      <c r="AR77" s="4"/>
      <c r="AS77" s="4"/>
      <c r="AT77" s="164"/>
      <c r="AU77" s="164"/>
      <c r="AV77" s="164"/>
      <c r="AW77" s="164"/>
      <c r="AX77" s="164"/>
      <c r="AY77" s="164"/>
      <c r="AZ77" s="167"/>
      <c r="BA77" s="164"/>
      <c r="BB77" s="164"/>
      <c r="BC77" s="164"/>
      <c r="BD77" s="164"/>
      <c r="BE77" s="164"/>
      <c r="BF77" s="164"/>
      <c r="BG77" s="164"/>
      <c r="BH77" s="164"/>
      <c r="BI77" s="164"/>
      <c r="BJ77" s="164"/>
      <c r="BK77" s="164"/>
      <c r="BL77" s="164"/>
      <c r="BM77" s="164"/>
      <c r="BN77" s="164"/>
      <c r="BO77" s="164"/>
      <c r="BP77" s="164"/>
      <c r="BQ77" s="164"/>
      <c r="BR77" s="164"/>
      <c r="BS77" s="164"/>
      <c r="BT77" s="164"/>
      <c r="BU77" s="164"/>
      <c r="BV77" s="164"/>
      <c r="BW77" s="164"/>
      <c r="BX77" s="164"/>
      <c r="BY77" s="164"/>
      <c r="BZ77" s="164"/>
      <c r="CA77" s="164"/>
      <c r="CB77" s="164"/>
      <c r="CC77" s="164"/>
    </row>
    <row r="78" spans="1:81">
      <c r="A78" s="4"/>
      <c r="B78" s="4"/>
      <c r="C78" s="4"/>
      <c r="D78" s="4"/>
      <c r="E78" s="4"/>
      <c r="F78" s="4"/>
      <c r="G78" s="4"/>
      <c r="H78" s="3"/>
      <c r="I78" s="4"/>
      <c r="J78" s="4"/>
      <c r="K78" s="4"/>
      <c r="L78" s="4"/>
      <c r="M78" s="4"/>
      <c r="N78" s="4"/>
      <c r="O78" s="4"/>
      <c r="P78" s="4"/>
      <c r="Q78" s="4"/>
      <c r="R78" s="4"/>
      <c r="S78" s="4"/>
      <c r="T78" s="4"/>
      <c r="U78" s="4"/>
      <c r="V78" s="395"/>
      <c r="W78" s="164"/>
      <c r="X78" s="164"/>
      <c r="Y78" s="164"/>
      <c r="Z78" s="164"/>
      <c r="AA78" s="167"/>
      <c r="AB78" s="164"/>
      <c r="AC78" s="164"/>
      <c r="AD78" s="164"/>
      <c r="AE78" s="3"/>
      <c r="AF78" s="3"/>
      <c r="AG78" s="3"/>
      <c r="AH78" s="3"/>
      <c r="AI78" s="4"/>
      <c r="AJ78" s="3"/>
      <c r="AK78" s="3"/>
      <c r="AL78" s="3"/>
      <c r="AM78" s="3"/>
      <c r="AN78" s="4"/>
      <c r="AO78" s="4"/>
      <c r="AP78" s="4"/>
      <c r="AQ78" s="4"/>
      <c r="AR78" s="4"/>
      <c r="AS78" s="4"/>
      <c r="AT78" s="164"/>
      <c r="AU78" s="164"/>
      <c r="AV78" s="164"/>
      <c r="AW78" s="164"/>
      <c r="AX78" s="164"/>
      <c r="AY78" s="164"/>
      <c r="AZ78" s="167"/>
      <c r="BA78" s="164"/>
      <c r="BB78" s="164"/>
      <c r="BC78" s="164"/>
      <c r="BD78" s="164"/>
      <c r="BE78" s="164"/>
      <c r="BF78" s="164"/>
      <c r="BG78" s="164"/>
      <c r="BH78" s="164"/>
      <c r="BI78" s="164"/>
      <c r="BJ78" s="164"/>
      <c r="BK78" s="164"/>
      <c r="BL78" s="164"/>
      <c r="BM78" s="164"/>
      <c r="BN78" s="164"/>
      <c r="BO78" s="164"/>
      <c r="BP78" s="164"/>
      <c r="BQ78" s="164"/>
      <c r="BR78" s="164"/>
      <c r="BS78" s="164"/>
      <c r="BT78" s="164"/>
      <c r="BU78" s="164"/>
      <c r="BV78" s="164"/>
      <c r="BW78" s="164"/>
      <c r="BX78" s="164"/>
      <c r="BY78" s="164"/>
      <c r="BZ78" s="164"/>
      <c r="CA78" s="164"/>
      <c r="CB78" s="164"/>
      <c r="CC78" s="164"/>
    </row>
    <row r="79" spans="1:81">
      <c r="A79" s="4"/>
      <c r="B79" s="4"/>
      <c r="C79" s="4"/>
      <c r="D79" s="4"/>
      <c r="E79" s="4"/>
      <c r="F79" s="4"/>
      <c r="G79" s="4"/>
      <c r="H79" s="3"/>
      <c r="I79" s="4"/>
      <c r="J79" s="4"/>
      <c r="K79" s="4"/>
      <c r="L79" s="4"/>
      <c r="M79" s="4"/>
      <c r="N79" s="4"/>
      <c r="O79" s="4"/>
      <c r="P79" s="4"/>
      <c r="Q79" s="4"/>
      <c r="R79" s="4"/>
      <c r="S79" s="4"/>
      <c r="T79" s="4"/>
      <c r="U79" s="4"/>
      <c r="V79" s="392"/>
      <c r="W79" s="164"/>
      <c r="X79" s="164"/>
      <c r="Y79" s="164"/>
      <c r="Z79" s="164"/>
      <c r="AA79" s="167"/>
      <c r="AB79" s="164"/>
      <c r="AC79" s="164"/>
      <c r="AD79" s="164"/>
      <c r="AE79" s="3"/>
      <c r="AF79" s="3"/>
      <c r="AG79" s="3"/>
      <c r="AH79" s="3"/>
      <c r="AI79" s="4"/>
      <c r="AJ79" s="3"/>
      <c r="AK79" s="3"/>
      <c r="AL79" s="3"/>
      <c r="AM79" s="3"/>
      <c r="AN79" s="4"/>
      <c r="AO79" s="4"/>
      <c r="AP79" s="4"/>
      <c r="AQ79" s="4"/>
      <c r="AR79" s="4"/>
      <c r="AS79" s="4"/>
      <c r="AT79" s="164"/>
      <c r="AU79" s="164"/>
      <c r="AV79" s="164"/>
      <c r="AW79" s="164"/>
      <c r="AX79" s="164"/>
      <c r="AY79" s="164"/>
      <c r="AZ79" s="167"/>
      <c r="BA79" s="164"/>
      <c r="BB79" s="164"/>
      <c r="BC79" s="164"/>
      <c r="BD79" s="164"/>
      <c r="BE79" s="164"/>
      <c r="BF79" s="164"/>
      <c r="BG79" s="164"/>
      <c r="BH79" s="164"/>
      <c r="BI79" s="164"/>
      <c r="BJ79" s="164"/>
      <c r="BK79" s="164"/>
      <c r="BL79" s="164"/>
      <c r="BM79" s="164"/>
      <c r="BN79" s="164"/>
      <c r="BO79" s="164"/>
      <c r="BP79" s="164"/>
      <c r="BQ79" s="164"/>
      <c r="BR79" s="164"/>
      <c r="BS79" s="164"/>
      <c r="BT79" s="164"/>
      <c r="BU79" s="164"/>
      <c r="BV79" s="164"/>
      <c r="BW79" s="164"/>
      <c r="BX79" s="164"/>
      <c r="BY79" s="164"/>
      <c r="BZ79" s="164"/>
      <c r="CA79" s="164"/>
      <c r="CB79" s="164"/>
      <c r="CC79" s="164"/>
    </row>
    <row r="80" spans="1:81">
      <c r="A80" s="4"/>
      <c r="B80" s="4"/>
      <c r="C80" s="4"/>
      <c r="D80" s="4"/>
      <c r="E80" s="4"/>
      <c r="F80" s="4"/>
      <c r="G80" s="4"/>
      <c r="H80" s="3"/>
      <c r="I80" s="4"/>
      <c r="J80" s="4"/>
      <c r="K80" s="4"/>
      <c r="L80" s="4"/>
      <c r="M80" s="4"/>
      <c r="N80" s="4"/>
      <c r="O80" s="4"/>
      <c r="P80" s="4"/>
      <c r="Q80" s="4"/>
      <c r="R80" s="4"/>
      <c r="S80" s="4"/>
      <c r="T80" s="4"/>
      <c r="U80" s="4"/>
      <c r="V80" s="392"/>
      <c r="W80" s="164"/>
      <c r="X80" s="164"/>
      <c r="Y80" s="164"/>
      <c r="Z80" s="164"/>
      <c r="AA80" s="167"/>
      <c r="AB80" s="164"/>
      <c r="AC80" s="164"/>
      <c r="AD80" s="164"/>
      <c r="AE80" s="3"/>
      <c r="AF80" s="3"/>
      <c r="AG80" s="3"/>
      <c r="AH80" s="3"/>
      <c r="AI80" s="4"/>
      <c r="AJ80" s="3"/>
      <c r="AK80" s="3"/>
      <c r="AL80" s="3"/>
      <c r="AM80" s="3"/>
      <c r="AN80" s="4"/>
      <c r="AO80" s="4"/>
      <c r="AP80" s="4"/>
      <c r="AQ80" s="4"/>
      <c r="AR80" s="4"/>
      <c r="AS80" s="4"/>
      <c r="AT80" s="164"/>
      <c r="AU80" s="164"/>
      <c r="AV80" s="164"/>
      <c r="AW80" s="164"/>
      <c r="AX80" s="164"/>
      <c r="AY80" s="164"/>
      <c r="AZ80" s="167"/>
      <c r="BA80" s="164"/>
      <c r="BB80" s="164"/>
      <c r="BC80" s="164"/>
      <c r="BD80" s="164"/>
      <c r="BE80" s="164"/>
      <c r="BF80" s="164"/>
      <c r="BG80" s="164"/>
      <c r="BH80" s="164"/>
      <c r="BI80" s="164"/>
      <c r="BJ80" s="164"/>
      <c r="BK80" s="164"/>
      <c r="BL80" s="164"/>
      <c r="BM80" s="164"/>
      <c r="BN80" s="164"/>
      <c r="BO80" s="164"/>
      <c r="BP80" s="164"/>
      <c r="BQ80" s="164"/>
      <c r="BR80" s="164"/>
      <c r="BS80" s="164"/>
      <c r="BT80" s="164"/>
      <c r="BU80" s="164"/>
      <c r="BV80" s="164"/>
      <c r="BW80" s="164"/>
      <c r="BX80" s="164"/>
      <c r="BY80" s="164"/>
      <c r="BZ80" s="164"/>
      <c r="CA80" s="164"/>
      <c r="CB80" s="164"/>
      <c r="CC80" s="164"/>
    </row>
    <row r="81" spans="1:81">
      <c r="A81" s="4"/>
      <c r="B81" s="4"/>
      <c r="C81" s="4"/>
      <c r="D81" s="4"/>
      <c r="E81" s="4"/>
      <c r="F81" s="4"/>
      <c r="G81" s="4"/>
      <c r="H81" s="3"/>
      <c r="I81" s="4"/>
      <c r="J81" s="4"/>
      <c r="K81" s="4"/>
      <c r="L81" s="4"/>
      <c r="M81" s="4"/>
      <c r="N81" s="4"/>
      <c r="O81" s="4"/>
      <c r="P81" s="4"/>
      <c r="Q81" s="4"/>
      <c r="R81" s="4"/>
      <c r="S81" s="4"/>
      <c r="T81" s="4"/>
      <c r="U81" s="4"/>
      <c r="V81" s="164"/>
      <c r="W81" s="164"/>
      <c r="X81" s="164"/>
      <c r="Y81" s="164"/>
      <c r="Z81" s="164"/>
      <c r="AA81" s="167"/>
      <c r="AB81" s="164"/>
      <c r="AC81" s="164"/>
      <c r="AD81" s="164"/>
      <c r="AE81" s="3"/>
      <c r="AF81" s="3"/>
      <c r="AG81" s="3"/>
      <c r="AH81" s="3"/>
      <c r="AI81" s="4"/>
      <c r="AJ81" s="3"/>
      <c r="AK81" s="3"/>
      <c r="AL81" s="3"/>
      <c r="AM81" s="3"/>
      <c r="AN81" s="4"/>
      <c r="AO81" s="4"/>
      <c r="AP81" s="4"/>
      <c r="AQ81" s="4"/>
      <c r="AR81" s="4"/>
      <c r="AS81" s="4"/>
      <c r="AT81" s="164"/>
      <c r="AU81" s="164"/>
      <c r="AV81" s="164"/>
      <c r="AW81" s="164"/>
      <c r="AX81" s="164"/>
      <c r="AY81" s="164"/>
      <c r="AZ81" s="167"/>
      <c r="BA81" s="164"/>
      <c r="BB81" s="164"/>
      <c r="BC81" s="164"/>
      <c r="BD81" s="164"/>
      <c r="BE81" s="164"/>
      <c r="BF81" s="164"/>
      <c r="BG81" s="164"/>
      <c r="BH81" s="164"/>
      <c r="BI81" s="164"/>
      <c r="BJ81" s="164"/>
      <c r="BK81" s="164"/>
      <c r="BL81" s="164"/>
      <c r="BM81" s="164"/>
      <c r="BN81" s="164"/>
      <c r="BO81" s="164"/>
      <c r="BP81" s="164"/>
      <c r="BQ81" s="164"/>
      <c r="BR81" s="164"/>
      <c r="BS81" s="164"/>
      <c r="BT81" s="164"/>
      <c r="BU81" s="164"/>
      <c r="BV81" s="164"/>
      <c r="BW81" s="164"/>
      <c r="BX81" s="164"/>
      <c r="BY81" s="164"/>
      <c r="BZ81" s="164"/>
      <c r="CA81" s="164"/>
      <c r="CB81" s="164"/>
      <c r="CC81" s="164"/>
    </row>
    <row r="82" spans="1:81">
      <c r="A82" s="4"/>
      <c r="B82" s="4"/>
      <c r="C82" s="4"/>
      <c r="D82" s="4"/>
      <c r="E82" s="4"/>
      <c r="F82" s="4"/>
      <c r="G82" s="4"/>
      <c r="H82" s="3"/>
      <c r="I82" s="4"/>
      <c r="J82" s="4"/>
      <c r="K82" s="4"/>
      <c r="L82" s="4"/>
      <c r="M82" s="4"/>
      <c r="N82" s="4"/>
      <c r="O82" s="4"/>
      <c r="P82" s="4"/>
      <c r="Q82" s="4"/>
      <c r="R82" s="4"/>
      <c r="S82" s="4"/>
      <c r="T82" s="4"/>
      <c r="U82" s="4"/>
      <c r="V82" s="393"/>
      <c r="W82" s="164"/>
      <c r="X82" s="164"/>
      <c r="Y82" s="164"/>
      <c r="Z82" s="164"/>
      <c r="AA82" s="167"/>
      <c r="AB82" s="164"/>
      <c r="AC82" s="164"/>
      <c r="AD82" s="164"/>
      <c r="AE82" s="3"/>
      <c r="AF82" s="3"/>
      <c r="AG82" s="3"/>
      <c r="AH82" s="3"/>
      <c r="AI82" s="4"/>
      <c r="AJ82" s="3"/>
      <c r="AK82" s="3"/>
      <c r="AL82" s="3"/>
      <c r="AM82" s="3"/>
      <c r="AN82" s="4"/>
      <c r="AO82" s="4"/>
      <c r="AP82" s="4"/>
      <c r="AQ82" s="4"/>
      <c r="AR82" s="4"/>
      <c r="AS82" s="4"/>
      <c r="AT82" s="164"/>
      <c r="AU82" s="164"/>
      <c r="AV82" s="164"/>
      <c r="AW82" s="164"/>
      <c r="AX82" s="164"/>
      <c r="AY82" s="164"/>
      <c r="AZ82" s="167"/>
      <c r="BA82" s="164"/>
      <c r="BB82" s="164"/>
      <c r="BC82" s="164"/>
      <c r="BD82" s="164"/>
      <c r="BE82" s="164"/>
      <c r="BF82" s="164"/>
      <c r="BG82" s="164"/>
      <c r="BH82" s="164"/>
      <c r="BI82" s="164"/>
      <c r="BJ82" s="164"/>
      <c r="BK82" s="164"/>
      <c r="BL82" s="164"/>
      <c r="BM82" s="164"/>
      <c r="BN82" s="164"/>
      <c r="BO82" s="164"/>
      <c r="BP82" s="164"/>
      <c r="BQ82" s="164"/>
      <c r="BR82" s="164"/>
      <c r="BS82" s="164"/>
      <c r="BT82" s="164"/>
      <c r="BU82" s="164"/>
      <c r="BV82" s="164"/>
      <c r="BW82" s="164"/>
      <c r="BX82" s="164"/>
      <c r="BY82" s="164"/>
      <c r="BZ82" s="164"/>
      <c r="CA82" s="164"/>
      <c r="CB82" s="164"/>
      <c r="CC82" s="164"/>
    </row>
    <row r="83" spans="1:81">
      <c r="A83" s="4"/>
      <c r="B83" s="4"/>
      <c r="C83" s="4"/>
      <c r="D83" s="4"/>
      <c r="E83" s="4"/>
      <c r="F83" s="4"/>
      <c r="G83" s="4"/>
      <c r="H83" s="3"/>
      <c r="I83" s="4"/>
      <c r="J83" s="4"/>
      <c r="K83" s="4"/>
      <c r="L83" s="4"/>
      <c r="M83" s="4"/>
      <c r="N83" s="4"/>
      <c r="O83" s="4"/>
      <c r="P83" s="4"/>
      <c r="Q83" s="4"/>
      <c r="R83" s="4"/>
      <c r="S83" s="4"/>
      <c r="T83" s="4"/>
      <c r="U83" s="4"/>
      <c r="V83" s="164"/>
      <c r="W83" s="164"/>
      <c r="X83" s="164"/>
      <c r="Y83" s="164"/>
      <c r="Z83" s="164"/>
      <c r="AA83" s="167"/>
      <c r="AB83" s="164"/>
      <c r="AC83" s="164"/>
      <c r="AD83" s="164"/>
      <c r="AE83" s="3"/>
      <c r="AF83" s="3"/>
      <c r="AG83" s="3"/>
      <c r="AH83" s="3"/>
      <c r="AI83" s="4"/>
      <c r="AJ83" s="3"/>
      <c r="AK83" s="3"/>
      <c r="AL83" s="3"/>
      <c r="AM83" s="3"/>
      <c r="AN83" s="4"/>
      <c r="AO83" s="4"/>
      <c r="AP83" s="4"/>
      <c r="AQ83" s="4"/>
      <c r="AR83" s="4"/>
      <c r="AS83" s="4"/>
      <c r="AT83" s="164"/>
      <c r="AU83" s="164"/>
      <c r="AV83" s="164"/>
      <c r="AW83" s="164"/>
      <c r="AX83" s="164"/>
      <c r="AY83" s="164"/>
      <c r="AZ83" s="167"/>
      <c r="BA83" s="164"/>
      <c r="BB83" s="164"/>
      <c r="BC83" s="164"/>
      <c r="BD83" s="164"/>
      <c r="BE83" s="164"/>
      <c r="BF83" s="164"/>
      <c r="BG83" s="164"/>
      <c r="BH83" s="164"/>
      <c r="BI83" s="164"/>
      <c r="BJ83" s="164"/>
      <c r="BK83" s="164"/>
      <c r="BL83" s="164"/>
      <c r="BM83" s="164"/>
      <c r="BN83" s="164"/>
      <c r="BO83" s="164"/>
      <c r="BP83" s="164"/>
      <c r="BQ83" s="164"/>
      <c r="BR83" s="164"/>
      <c r="BS83" s="164"/>
      <c r="BT83" s="164"/>
      <c r="BU83" s="164"/>
      <c r="BV83" s="164"/>
      <c r="BW83" s="164"/>
      <c r="BX83" s="164"/>
      <c r="BY83" s="164"/>
      <c r="BZ83" s="164"/>
      <c r="CA83" s="164"/>
      <c r="CB83" s="164"/>
      <c r="CC83" s="164"/>
    </row>
    <row r="84" spans="1:81">
      <c r="A84" s="4"/>
      <c r="B84" s="4"/>
      <c r="C84" s="4"/>
      <c r="D84" s="4"/>
      <c r="E84" s="4"/>
      <c r="F84" s="4"/>
      <c r="G84" s="4"/>
      <c r="H84" s="3"/>
      <c r="I84" s="4"/>
      <c r="J84" s="4"/>
      <c r="K84" s="4"/>
      <c r="L84" s="4"/>
      <c r="M84" s="4"/>
      <c r="N84" s="4"/>
      <c r="O84" s="4"/>
      <c r="P84" s="4"/>
      <c r="Q84" s="4"/>
      <c r="R84" s="4"/>
      <c r="S84" s="4"/>
      <c r="T84" s="4"/>
      <c r="U84" s="4"/>
      <c r="V84" s="164"/>
      <c r="W84" s="164"/>
      <c r="X84" s="164"/>
      <c r="Y84" s="164"/>
      <c r="Z84" s="164"/>
      <c r="AA84" s="167"/>
      <c r="AB84" s="164"/>
      <c r="AC84" s="164"/>
      <c r="AD84" s="164"/>
      <c r="AE84" s="3"/>
      <c r="AF84" s="3"/>
      <c r="AG84" s="3"/>
      <c r="AH84" s="3"/>
      <c r="AI84" s="4"/>
      <c r="AJ84" s="3"/>
      <c r="AK84" s="3"/>
      <c r="AL84" s="3"/>
      <c r="AM84" s="3"/>
      <c r="AN84" s="4"/>
      <c r="AO84" s="4"/>
      <c r="AP84" s="4"/>
      <c r="AQ84" s="4"/>
      <c r="AR84" s="4"/>
      <c r="AS84" s="4"/>
      <c r="AT84" s="164"/>
      <c r="AU84" s="164"/>
      <c r="AV84" s="164"/>
      <c r="AW84" s="164"/>
      <c r="AX84" s="164"/>
      <c r="AY84" s="164"/>
      <c r="AZ84" s="167"/>
      <c r="BA84" s="164"/>
      <c r="BB84" s="164"/>
      <c r="BC84" s="164"/>
      <c r="BD84" s="164"/>
      <c r="BE84" s="164"/>
      <c r="BF84" s="164"/>
      <c r="BG84" s="164"/>
      <c r="BH84" s="164"/>
      <c r="BI84" s="164"/>
      <c r="BJ84" s="164"/>
      <c r="BK84" s="164"/>
      <c r="BL84" s="164"/>
      <c r="BM84" s="164"/>
      <c r="BN84" s="164"/>
      <c r="BO84" s="164"/>
      <c r="BP84" s="164"/>
      <c r="BQ84" s="164"/>
      <c r="BR84" s="164"/>
      <c r="BS84" s="164"/>
      <c r="BT84" s="164"/>
      <c r="BU84" s="164"/>
      <c r="BV84" s="164"/>
      <c r="BW84" s="164"/>
      <c r="BX84" s="164"/>
      <c r="BY84" s="164"/>
      <c r="BZ84" s="164"/>
      <c r="CA84" s="164"/>
      <c r="CB84" s="164"/>
      <c r="CC84" s="164"/>
    </row>
    <row r="85" spans="1:81">
      <c r="A85" s="4"/>
      <c r="B85" s="4"/>
      <c r="C85" s="4"/>
      <c r="D85" s="4"/>
      <c r="E85" s="4"/>
      <c r="F85" s="4"/>
      <c r="G85" s="4"/>
      <c r="H85" s="3"/>
      <c r="I85" s="4"/>
      <c r="J85" s="4"/>
      <c r="K85" s="4"/>
      <c r="L85" s="4"/>
      <c r="M85" s="4"/>
      <c r="N85" s="4"/>
      <c r="O85" s="4"/>
      <c r="P85" s="4"/>
      <c r="Q85" s="4"/>
      <c r="R85" s="4"/>
      <c r="S85" s="4"/>
      <c r="T85" s="4"/>
      <c r="U85" s="4"/>
      <c r="V85" s="164"/>
      <c r="W85" s="164"/>
      <c r="X85" s="164"/>
      <c r="Y85" s="164"/>
      <c r="Z85" s="164"/>
      <c r="AA85" s="167"/>
      <c r="AB85" s="164"/>
      <c r="AC85" s="164"/>
      <c r="AD85" s="164"/>
      <c r="AE85" s="3"/>
      <c r="AF85" s="3"/>
      <c r="AG85" s="3"/>
      <c r="AH85" s="3"/>
      <c r="AI85" s="4"/>
      <c r="AJ85" s="3"/>
      <c r="AK85" s="3"/>
      <c r="AL85" s="3"/>
      <c r="AM85" s="3"/>
      <c r="AN85" s="4"/>
      <c r="AO85" s="4"/>
      <c r="AP85" s="4"/>
      <c r="AQ85" s="4"/>
      <c r="AR85" s="4"/>
      <c r="AS85" s="4"/>
      <c r="AT85" s="164"/>
      <c r="AU85" s="164"/>
      <c r="AV85" s="164"/>
      <c r="AW85" s="164"/>
      <c r="AX85" s="164"/>
      <c r="AY85" s="164"/>
      <c r="AZ85" s="167"/>
      <c r="BA85" s="164"/>
      <c r="BB85" s="164"/>
      <c r="BC85" s="164"/>
      <c r="BD85" s="164"/>
      <c r="BE85" s="164"/>
      <c r="BF85" s="164"/>
      <c r="BG85" s="164"/>
      <c r="BH85" s="164"/>
      <c r="BI85" s="164"/>
      <c r="BJ85" s="164"/>
      <c r="BK85" s="164"/>
      <c r="BL85" s="164"/>
      <c r="BM85" s="164"/>
      <c r="BN85" s="164"/>
      <c r="BO85" s="164"/>
      <c r="BP85" s="164"/>
      <c r="BQ85" s="164"/>
      <c r="BR85" s="164"/>
      <c r="BS85" s="164"/>
      <c r="BT85" s="164"/>
      <c r="BU85" s="164"/>
      <c r="BV85" s="164"/>
      <c r="BW85" s="164"/>
      <c r="BX85" s="164"/>
      <c r="BY85" s="164"/>
      <c r="BZ85" s="164"/>
      <c r="CA85" s="164"/>
      <c r="CB85" s="164"/>
      <c r="CC85" s="164"/>
    </row>
    <row r="86" spans="1:81">
      <c r="A86" s="4"/>
      <c r="B86" s="4"/>
      <c r="C86" s="4"/>
      <c r="D86" s="4"/>
      <c r="E86" s="4"/>
      <c r="F86" s="4"/>
      <c r="G86" s="4"/>
      <c r="H86" s="3"/>
      <c r="I86" s="4"/>
      <c r="J86" s="4"/>
      <c r="K86" s="4"/>
      <c r="L86" s="4"/>
      <c r="M86" s="4"/>
      <c r="N86" s="4"/>
      <c r="O86" s="4"/>
      <c r="P86" s="4"/>
      <c r="Q86" s="4"/>
      <c r="R86" s="4"/>
      <c r="S86" s="4"/>
      <c r="T86" s="4"/>
      <c r="U86" s="4"/>
      <c r="V86" s="164"/>
      <c r="W86" s="164"/>
      <c r="X86" s="164"/>
      <c r="Y86" s="164"/>
      <c r="Z86" s="164"/>
      <c r="AA86" s="167"/>
      <c r="AB86" s="164"/>
      <c r="AC86" s="164"/>
      <c r="AD86" s="164"/>
      <c r="AE86" s="3"/>
      <c r="AF86" s="3"/>
      <c r="AG86" s="3"/>
      <c r="AH86" s="3"/>
      <c r="AI86" s="4"/>
      <c r="AJ86" s="3"/>
      <c r="AK86" s="3"/>
      <c r="AL86" s="3"/>
      <c r="AM86" s="3"/>
      <c r="AN86" s="4"/>
      <c r="AO86" s="4"/>
      <c r="AP86" s="4"/>
      <c r="AQ86" s="4"/>
      <c r="AR86" s="4"/>
      <c r="AS86" s="4"/>
      <c r="AT86" s="164"/>
      <c r="AU86" s="164"/>
      <c r="AV86" s="164"/>
      <c r="AW86" s="164"/>
      <c r="AX86" s="164"/>
      <c r="AY86" s="164"/>
      <c r="AZ86" s="167"/>
      <c r="BA86" s="164"/>
      <c r="BB86" s="164"/>
      <c r="BC86" s="164"/>
      <c r="BD86" s="164"/>
      <c r="BE86" s="164"/>
      <c r="BF86" s="164"/>
      <c r="BG86" s="164"/>
      <c r="BH86" s="164"/>
      <c r="BI86" s="164"/>
      <c r="BJ86" s="164"/>
      <c r="BK86" s="164"/>
      <c r="BL86" s="164"/>
      <c r="BM86" s="164"/>
      <c r="BN86" s="164"/>
      <c r="BO86" s="164"/>
      <c r="BP86" s="164"/>
      <c r="BQ86" s="164"/>
      <c r="BR86" s="164"/>
      <c r="BS86" s="164"/>
      <c r="BT86" s="164"/>
      <c r="BU86" s="164"/>
      <c r="BV86" s="164"/>
      <c r="BW86" s="164"/>
      <c r="BX86" s="164"/>
      <c r="BY86" s="164"/>
      <c r="BZ86" s="164"/>
      <c r="CA86" s="164"/>
      <c r="CB86" s="164"/>
      <c r="CC86" s="164"/>
    </row>
    <row r="87" spans="1:81">
      <c r="A87" s="4"/>
      <c r="B87" s="4"/>
      <c r="C87" s="4"/>
      <c r="D87" s="4"/>
      <c r="E87" s="4"/>
      <c r="F87" s="4"/>
      <c r="G87" s="4"/>
      <c r="H87" s="3"/>
      <c r="I87" s="4"/>
      <c r="J87" s="4"/>
      <c r="K87" s="4"/>
      <c r="L87" s="4"/>
      <c r="M87" s="4"/>
      <c r="N87" s="4"/>
      <c r="O87" s="4"/>
      <c r="P87" s="4"/>
      <c r="Q87" s="4"/>
      <c r="R87" s="4"/>
      <c r="S87" s="4"/>
      <c r="T87" s="4"/>
      <c r="U87" s="4"/>
      <c r="V87" s="164"/>
      <c r="W87" s="164"/>
      <c r="X87" s="164"/>
      <c r="Y87" s="164"/>
      <c r="Z87" s="164"/>
      <c r="AA87" s="167"/>
      <c r="AB87" s="164"/>
      <c r="AC87" s="164"/>
      <c r="AD87" s="164"/>
      <c r="AE87" s="3"/>
      <c r="AF87" s="3"/>
      <c r="AG87" s="3"/>
      <c r="AH87" s="3"/>
      <c r="AI87" s="4"/>
      <c r="AJ87" s="3"/>
      <c r="AK87" s="3"/>
      <c r="AL87" s="3"/>
      <c r="AM87" s="3"/>
      <c r="AN87" s="4"/>
      <c r="AO87" s="4"/>
      <c r="AP87" s="4"/>
      <c r="AQ87" s="4"/>
      <c r="AR87" s="4"/>
      <c r="AS87" s="4"/>
      <c r="AT87" s="164"/>
      <c r="AU87" s="164"/>
      <c r="AV87" s="164"/>
      <c r="AW87" s="164"/>
      <c r="AX87" s="164"/>
      <c r="AY87" s="164"/>
      <c r="AZ87" s="167"/>
      <c r="BA87" s="164"/>
      <c r="BB87" s="164"/>
      <c r="BC87" s="164"/>
      <c r="BD87" s="164"/>
      <c r="BE87" s="164"/>
      <c r="BF87" s="164"/>
      <c r="BG87" s="164"/>
      <c r="BH87" s="164"/>
      <c r="BI87" s="164"/>
      <c r="BJ87" s="164"/>
      <c r="BK87" s="164"/>
      <c r="BL87" s="164"/>
      <c r="BM87" s="164"/>
      <c r="BN87" s="164"/>
      <c r="BO87" s="164"/>
      <c r="BP87" s="164"/>
      <c r="BQ87" s="164"/>
      <c r="BR87" s="164"/>
      <c r="BS87" s="164"/>
      <c r="BT87" s="164"/>
      <c r="BU87" s="164"/>
      <c r="BV87" s="164"/>
      <c r="BW87" s="164"/>
      <c r="BX87" s="164"/>
      <c r="BY87" s="164"/>
      <c r="BZ87" s="164"/>
      <c r="CA87" s="164"/>
      <c r="CB87" s="164"/>
      <c r="CC87" s="164"/>
    </row>
    <row r="88" spans="1:81">
      <c r="A88" s="4"/>
      <c r="B88" s="4"/>
      <c r="C88" s="4"/>
      <c r="D88" s="4"/>
      <c r="E88" s="4"/>
      <c r="F88" s="4"/>
      <c r="G88" s="4"/>
      <c r="H88" s="3"/>
      <c r="I88" s="4"/>
      <c r="J88" s="4"/>
      <c r="K88" s="4"/>
      <c r="L88" s="4"/>
      <c r="M88" s="4"/>
      <c r="N88" s="4"/>
      <c r="O88" s="4"/>
      <c r="P88" s="4"/>
      <c r="Q88" s="4"/>
      <c r="R88" s="4"/>
      <c r="S88" s="4"/>
      <c r="T88" s="4"/>
      <c r="U88" s="4"/>
      <c r="V88" s="164"/>
      <c r="W88" s="164"/>
      <c r="X88" s="164"/>
      <c r="Y88" s="164"/>
      <c r="Z88" s="164"/>
      <c r="AA88" s="167"/>
      <c r="AB88" s="164"/>
      <c r="AC88" s="164"/>
      <c r="AD88" s="164"/>
      <c r="AE88" s="3"/>
      <c r="AF88" s="3"/>
      <c r="AG88" s="3"/>
      <c r="AH88" s="3"/>
      <c r="AI88" s="4"/>
      <c r="AJ88" s="3"/>
      <c r="AK88" s="3"/>
      <c r="AL88" s="3"/>
      <c r="AM88" s="3"/>
      <c r="AN88" s="4"/>
      <c r="AO88" s="4"/>
      <c r="AP88" s="4"/>
      <c r="AQ88" s="4"/>
      <c r="AR88" s="4"/>
      <c r="AS88" s="4"/>
      <c r="AT88" s="164"/>
      <c r="AU88" s="164"/>
      <c r="AV88" s="164"/>
      <c r="AW88" s="164"/>
      <c r="AX88" s="164"/>
      <c r="AY88" s="164"/>
      <c r="AZ88" s="167"/>
      <c r="BA88" s="164"/>
      <c r="BB88" s="164"/>
      <c r="BC88" s="164"/>
      <c r="BD88" s="164"/>
      <c r="BE88" s="164"/>
      <c r="BF88" s="164"/>
      <c r="BG88" s="164"/>
      <c r="BH88" s="164"/>
      <c r="BI88" s="164"/>
      <c r="BJ88" s="164"/>
      <c r="BK88" s="164"/>
      <c r="BL88" s="164"/>
      <c r="BM88" s="164"/>
      <c r="BN88" s="164"/>
      <c r="BO88" s="164"/>
      <c r="BP88" s="164"/>
      <c r="BQ88" s="164"/>
      <c r="BR88" s="164"/>
      <c r="BS88" s="164"/>
      <c r="BT88" s="164"/>
      <c r="BU88" s="164"/>
      <c r="BV88" s="164"/>
      <c r="BW88" s="164"/>
      <c r="BX88" s="164"/>
      <c r="BY88" s="164"/>
      <c r="BZ88" s="164"/>
      <c r="CA88" s="164"/>
      <c r="CB88" s="164"/>
      <c r="CC88" s="164"/>
    </row>
    <row r="89" spans="1:81">
      <c r="A89" s="4"/>
      <c r="B89" s="4"/>
      <c r="C89" s="4"/>
      <c r="D89" s="4"/>
      <c r="E89" s="4"/>
      <c r="F89" s="4"/>
      <c r="G89" s="4"/>
      <c r="H89" s="3"/>
      <c r="I89" s="4"/>
      <c r="J89" s="4"/>
      <c r="K89" s="4"/>
      <c r="L89" s="4"/>
      <c r="M89" s="4"/>
      <c r="N89" s="4"/>
      <c r="O89" s="4"/>
      <c r="P89" s="4"/>
      <c r="Q89" s="4"/>
      <c r="R89" s="4"/>
      <c r="S89" s="4"/>
      <c r="T89" s="4"/>
      <c r="U89" s="4"/>
      <c r="V89" s="164"/>
      <c r="W89" s="164"/>
      <c r="X89" s="164"/>
      <c r="Y89" s="164"/>
      <c r="Z89" s="164"/>
      <c r="AA89" s="167"/>
      <c r="AB89" s="164"/>
      <c r="AC89" s="164"/>
      <c r="AD89" s="164"/>
      <c r="AE89" s="3"/>
      <c r="AF89" s="3"/>
      <c r="AG89" s="3"/>
      <c r="AH89" s="3"/>
      <c r="AI89" s="4"/>
      <c r="AJ89" s="3"/>
      <c r="AK89" s="3"/>
      <c r="AL89" s="3"/>
      <c r="AM89" s="3"/>
      <c r="AN89" s="4"/>
      <c r="AO89" s="4"/>
      <c r="AP89" s="4"/>
      <c r="AQ89" s="4"/>
      <c r="AR89" s="4"/>
      <c r="AS89" s="4"/>
      <c r="AT89" s="164"/>
      <c r="AU89" s="164"/>
      <c r="AV89" s="164"/>
      <c r="AW89" s="164"/>
      <c r="AX89" s="164"/>
      <c r="AY89" s="164"/>
      <c r="AZ89" s="167"/>
      <c r="BA89" s="164"/>
      <c r="BB89" s="164"/>
      <c r="BC89" s="164"/>
      <c r="BD89" s="164"/>
      <c r="BE89" s="164"/>
      <c r="BF89" s="164"/>
      <c r="BG89" s="164"/>
      <c r="BH89" s="164"/>
      <c r="BI89" s="164"/>
      <c r="BJ89" s="164"/>
      <c r="BK89" s="164"/>
      <c r="BL89" s="164"/>
      <c r="BM89" s="164"/>
      <c r="BN89" s="164"/>
      <c r="BO89" s="164"/>
      <c r="BP89" s="164"/>
      <c r="BQ89" s="164"/>
      <c r="BR89" s="164"/>
      <c r="BS89" s="164"/>
      <c r="BT89" s="164"/>
      <c r="BU89" s="164"/>
      <c r="BV89" s="164"/>
      <c r="BW89" s="164"/>
      <c r="BX89" s="164"/>
      <c r="BY89" s="164"/>
      <c r="BZ89" s="164"/>
      <c r="CA89" s="164"/>
      <c r="CB89" s="164"/>
      <c r="CC89" s="164"/>
    </row>
    <row r="90" spans="1:81">
      <c r="A90" s="4"/>
      <c r="B90" s="4"/>
      <c r="C90" s="4"/>
      <c r="D90" s="4"/>
      <c r="E90" s="4"/>
      <c r="F90" s="4"/>
      <c r="G90" s="4"/>
      <c r="H90" s="3"/>
      <c r="I90" s="4"/>
      <c r="J90" s="4"/>
      <c r="K90" s="4"/>
      <c r="L90" s="4"/>
      <c r="M90" s="4"/>
      <c r="N90" s="4"/>
      <c r="O90" s="4"/>
      <c r="P90" s="4"/>
      <c r="Q90" s="4"/>
      <c r="R90" s="4"/>
      <c r="S90" s="4"/>
      <c r="T90" s="4"/>
      <c r="U90" s="4"/>
      <c r="V90" s="164"/>
      <c r="W90" s="164"/>
      <c r="X90" s="164"/>
      <c r="Y90" s="164"/>
      <c r="Z90" s="164"/>
      <c r="AA90" s="167"/>
      <c r="AB90" s="164"/>
      <c r="AC90" s="164"/>
      <c r="AD90" s="164"/>
      <c r="AE90" s="3"/>
      <c r="AF90" s="3"/>
      <c r="AG90" s="3"/>
      <c r="AH90" s="3"/>
      <c r="AI90" s="4"/>
      <c r="AJ90" s="3"/>
      <c r="AK90" s="3"/>
      <c r="AL90" s="3"/>
      <c r="AM90" s="3"/>
      <c r="AN90" s="4"/>
      <c r="AO90" s="4"/>
      <c r="AP90" s="4"/>
      <c r="AQ90" s="4"/>
      <c r="AR90" s="4"/>
      <c r="AS90" s="4"/>
      <c r="AT90" s="164"/>
      <c r="AU90" s="164"/>
      <c r="AV90" s="164"/>
      <c r="AW90" s="164"/>
      <c r="AX90" s="164"/>
      <c r="AY90" s="164"/>
      <c r="AZ90" s="167"/>
      <c r="BA90" s="164"/>
      <c r="BB90" s="164"/>
      <c r="BC90" s="164"/>
      <c r="BD90" s="164"/>
      <c r="BE90" s="164"/>
      <c r="BF90" s="164"/>
      <c r="BG90" s="164"/>
      <c r="BH90" s="164"/>
      <c r="BI90" s="164"/>
      <c r="BJ90" s="164"/>
      <c r="BK90" s="164"/>
      <c r="BL90" s="164"/>
      <c r="BM90" s="164"/>
      <c r="BN90" s="164"/>
      <c r="BO90" s="164"/>
      <c r="BP90" s="164"/>
      <c r="BQ90" s="164"/>
      <c r="BR90" s="164"/>
      <c r="BS90" s="164"/>
      <c r="BT90" s="164"/>
      <c r="BU90" s="164"/>
      <c r="BV90" s="167"/>
      <c r="BW90" s="164"/>
      <c r="BX90" s="164"/>
      <c r="BY90" s="164"/>
      <c r="BZ90" s="164"/>
      <c r="CA90" s="164"/>
      <c r="CB90" s="164"/>
      <c r="CC90" s="164"/>
    </row>
    <row r="91" spans="1:81">
      <c r="A91" s="4"/>
      <c r="B91" s="4"/>
      <c r="C91" s="4"/>
      <c r="D91" s="4"/>
      <c r="E91" s="4"/>
      <c r="F91" s="4"/>
      <c r="G91" s="4"/>
      <c r="H91" s="3"/>
      <c r="I91" s="4"/>
      <c r="J91" s="4"/>
      <c r="K91" s="4"/>
      <c r="L91" s="4"/>
      <c r="M91" s="4"/>
      <c r="N91" s="4"/>
      <c r="O91" s="4"/>
      <c r="P91" s="4"/>
      <c r="Q91" s="4"/>
      <c r="R91" s="4"/>
      <c r="S91" s="4"/>
      <c r="T91" s="4"/>
      <c r="U91" s="4"/>
      <c r="V91" s="164"/>
      <c r="W91" s="164"/>
      <c r="X91" s="164"/>
      <c r="Y91" s="164"/>
      <c r="Z91" s="164"/>
      <c r="AA91" s="167"/>
      <c r="AB91" s="164"/>
      <c r="AC91" s="164"/>
      <c r="AD91" s="164"/>
      <c r="AE91" s="3"/>
      <c r="AF91" s="3"/>
      <c r="AG91" s="3"/>
      <c r="AH91" s="3"/>
      <c r="AI91" s="4"/>
      <c r="AJ91" s="3"/>
      <c r="AK91" s="3"/>
      <c r="AL91" s="3"/>
      <c r="AM91" s="3"/>
      <c r="AN91" s="4"/>
      <c r="AO91" s="4"/>
      <c r="AP91" s="4"/>
      <c r="AQ91" s="4"/>
      <c r="AR91" s="4"/>
      <c r="AS91" s="4"/>
      <c r="AT91" s="164"/>
      <c r="AU91" s="164"/>
      <c r="AV91" s="164"/>
      <c r="AW91" s="164"/>
      <c r="AX91" s="164"/>
      <c r="AY91" s="164"/>
      <c r="AZ91" s="167"/>
      <c r="BA91" s="164"/>
      <c r="BB91" s="164"/>
      <c r="BC91" s="164"/>
      <c r="BD91" s="164"/>
      <c r="BE91" s="164"/>
      <c r="BF91" s="164"/>
      <c r="BG91" s="164"/>
      <c r="BH91" s="164"/>
      <c r="BI91" s="164"/>
      <c r="BJ91" s="164"/>
      <c r="BK91" s="164"/>
      <c r="BL91" s="164"/>
      <c r="BM91" s="164"/>
      <c r="BN91" s="164"/>
      <c r="BO91" s="164"/>
      <c r="BP91" s="164"/>
      <c r="BQ91" s="164"/>
      <c r="BR91" s="164"/>
      <c r="BS91" s="164"/>
      <c r="BT91" s="164"/>
      <c r="BU91" s="164"/>
      <c r="BV91" s="167"/>
      <c r="BW91" s="164"/>
      <c r="BX91" s="164"/>
      <c r="BY91" s="164"/>
      <c r="BZ91" s="164"/>
      <c r="CA91" s="164"/>
      <c r="CB91" s="164"/>
      <c r="CC91" s="164"/>
    </row>
    <row r="92" spans="1:81">
      <c r="A92" s="4"/>
      <c r="B92" s="4"/>
      <c r="C92" s="4"/>
      <c r="D92" s="4"/>
      <c r="E92" s="4"/>
      <c r="F92" s="4"/>
      <c r="G92" s="4"/>
      <c r="H92" s="3"/>
      <c r="I92" s="4"/>
      <c r="J92" s="4"/>
      <c r="K92" s="4"/>
      <c r="L92" s="4"/>
      <c r="M92" s="4"/>
      <c r="N92" s="4"/>
      <c r="O92" s="4"/>
      <c r="P92" s="4"/>
      <c r="Q92" s="4"/>
      <c r="R92" s="4"/>
      <c r="S92" s="4"/>
      <c r="T92" s="4"/>
      <c r="U92" s="4"/>
      <c r="V92" s="164"/>
      <c r="W92" s="164"/>
      <c r="X92" s="164"/>
      <c r="Y92" s="164"/>
      <c r="Z92" s="164"/>
      <c r="AA92" s="167"/>
      <c r="AB92" s="164"/>
      <c r="AC92" s="164"/>
      <c r="AD92" s="164"/>
      <c r="AE92" s="3"/>
      <c r="AF92" s="3"/>
      <c r="AG92" s="3"/>
      <c r="AH92" s="3"/>
      <c r="AI92" s="4"/>
      <c r="AJ92" s="3"/>
      <c r="AK92" s="3"/>
      <c r="AL92" s="3"/>
      <c r="AM92" s="3"/>
      <c r="AN92" s="4"/>
      <c r="AO92" s="4"/>
      <c r="AP92" s="4"/>
      <c r="AQ92" s="4"/>
      <c r="AR92" s="4"/>
      <c r="AS92" s="4"/>
      <c r="AT92" s="164"/>
      <c r="AU92" s="164"/>
      <c r="AV92" s="164"/>
      <c r="AW92" s="164"/>
      <c r="AX92" s="164"/>
      <c r="AY92" s="164"/>
      <c r="AZ92" s="167"/>
      <c r="BA92" s="164"/>
      <c r="BB92" s="164"/>
      <c r="BC92" s="164"/>
      <c r="BD92" s="164"/>
      <c r="BE92" s="164"/>
      <c r="BF92" s="164"/>
      <c r="BG92" s="164"/>
      <c r="BH92" s="164"/>
      <c r="BI92" s="164"/>
      <c r="BJ92" s="164"/>
      <c r="BK92" s="164"/>
      <c r="BL92" s="164"/>
      <c r="BM92" s="164"/>
      <c r="BN92" s="164"/>
      <c r="BO92" s="164"/>
      <c r="BP92" s="164"/>
      <c r="BQ92" s="164"/>
      <c r="BR92" s="164"/>
      <c r="BS92" s="164"/>
      <c r="BT92" s="164"/>
      <c r="BU92" s="164"/>
      <c r="BV92" s="167"/>
      <c r="BW92" s="164"/>
      <c r="BX92" s="164"/>
      <c r="BY92" s="164"/>
      <c r="BZ92" s="164"/>
      <c r="CA92" s="164"/>
      <c r="CB92" s="164"/>
      <c r="CC92" s="164"/>
    </row>
    <row r="93" spans="1:81">
      <c r="A93" s="4"/>
      <c r="B93" s="4"/>
      <c r="C93" s="4"/>
      <c r="D93" s="4"/>
      <c r="E93" s="4"/>
      <c r="F93" s="4"/>
      <c r="G93" s="4"/>
      <c r="H93" s="3"/>
      <c r="I93" s="4"/>
      <c r="J93" s="4"/>
      <c r="K93" s="4"/>
      <c r="L93" s="4"/>
      <c r="M93" s="4"/>
      <c r="N93" s="4"/>
      <c r="O93" s="4"/>
      <c r="P93" s="4"/>
      <c r="Q93" s="4"/>
      <c r="R93" s="4"/>
      <c r="S93" s="4"/>
      <c r="T93" s="4"/>
      <c r="U93" s="4"/>
      <c r="V93" s="164"/>
      <c r="W93" s="164"/>
      <c r="X93" s="164"/>
      <c r="Y93" s="164"/>
      <c r="Z93" s="164"/>
      <c r="AA93" s="167"/>
      <c r="AB93" s="164"/>
      <c r="AC93" s="164"/>
      <c r="AD93" s="164"/>
      <c r="AE93" s="3"/>
      <c r="AF93" s="3"/>
      <c r="AG93" s="3"/>
      <c r="AH93" s="3"/>
      <c r="AI93" s="4"/>
      <c r="AJ93" s="3"/>
      <c r="AK93" s="3"/>
      <c r="AL93" s="3"/>
      <c r="AM93" s="3"/>
      <c r="AN93" s="4"/>
      <c r="AO93" s="4"/>
      <c r="AP93" s="4"/>
      <c r="AQ93" s="4"/>
      <c r="AR93" s="4"/>
      <c r="AS93" s="4"/>
      <c r="AT93" s="164"/>
      <c r="AU93" s="164"/>
      <c r="AV93" s="164"/>
      <c r="AW93" s="164"/>
      <c r="AX93" s="164"/>
      <c r="AY93" s="164"/>
      <c r="AZ93" s="167"/>
      <c r="BA93" s="164"/>
      <c r="BB93" s="164"/>
      <c r="BC93" s="164"/>
      <c r="BD93" s="164"/>
      <c r="BE93" s="164"/>
      <c r="BF93" s="164"/>
      <c r="BG93" s="164"/>
      <c r="BH93" s="164"/>
      <c r="BI93" s="164"/>
      <c r="BJ93" s="164"/>
      <c r="BK93" s="164"/>
      <c r="BL93" s="164"/>
      <c r="BM93" s="164"/>
      <c r="BN93" s="164"/>
      <c r="BO93" s="164"/>
      <c r="BP93" s="164"/>
      <c r="BQ93" s="164"/>
      <c r="BR93" s="164"/>
      <c r="BS93" s="164"/>
      <c r="BT93" s="164"/>
      <c r="BU93" s="164"/>
      <c r="BV93" s="167"/>
      <c r="BW93" s="164"/>
      <c r="BX93" s="164"/>
      <c r="BY93" s="164"/>
      <c r="BZ93" s="164"/>
      <c r="CA93" s="164"/>
      <c r="CB93" s="164"/>
      <c r="CC93" s="164"/>
    </row>
    <row r="94" spans="1:81">
      <c r="A94" s="4"/>
      <c r="B94" s="4"/>
      <c r="C94" s="4"/>
      <c r="D94" s="4"/>
      <c r="E94" s="4"/>
      <c r="F94" s="4"/>
      <c r="G94" s="4"/>
      <c r="H94" s="3"/>
      <c r="I94" s="4"/>
      <c r="J94" s="4"/>
      <c r="K94" s="4"/>
      <c r="L94" s="4"/>
      <c r="M94" s="4"/>
      <c r="N94" s="4"/>
      <c r="O94" s="4"/>
      <c r="P94" s="4"/>
      <c r="Q94" s="4"/>
      <c r="R94" s="4"/>
      <c r="S94" s="4"/>
      <c r="T94" s="4"/>
      <c r="U94" s="4"/>
      <c r="V94" s="164"/>
      <c r="W94" s="164"/>
      <c r="X94" s="164"/>
      <c r="Y94" s="164"/>
      <c r="Z94" s="164"/>
      <c r="AA94" s="167"/>
      <c r="AB94" s="164"/>
      <c r="AC94" s="164"/>
      <c r="AD94" s="164"/>
      <c r="AE94" s="3"/>
      <c r="AF94" s="3"/>
      <c r="AG94" s="3"/>
      <c r="AH94" s="3"/>
      <c r="AI94" s="4"/>
      <c r="AJ94" s="3"/>
      <c r="AK94" s="3"/>
      <c r="AL94" s="3"/>
      <c r="AM94" s="3"/>
      <c r="AN94" s="4"/>
      <c r="AO94" s="4"/>
      <c r="AP94" s="4"/>
      <c r="AQ94" s="4"/>
      <c r="AR94" s="4"/>
      <c r="AS94" s="4"/>
      <c r="AT94" s="164"/>
      <c r="AU94" s="164"/>
      <c r="AV94" s="164"/>
      <c r="AW94" s="164"/>
      <c r="AX94" s="164"/>
      <c r="AY94" s="164"/>
      <c r="AZ94" s="167"/>
      <c r="BA94" s="164"/>
      <c r="BB94" s="164"/>
      <c r="BC94" s="164"/>
      <c r="BD94" s="164"/>
      <c r="BE94" s="164"/>
      <c r="BF94" s="164"/>
      <c r="BG94" s="164"/>
      <c r="BH94" s="164"/>
      <c r="BI94" s="164"/>
      <c r="BJ94" s="164"/>
      <c r="BK94" s="164"/>
      <c r="BL94" s="164"/>
      <c r="BM94" s="164"/>
      <c r="BN94" s="164"/>
      <c r="BO94" s="164"/>
      <c r="BP94" s="164"/>
      <c r="BQ94" s="164"/>
      <c r="BR94" s="164"/>
      <c r="BS94" s="164"/>
      <c r="BT94" s="164"/>
      <c r="BU94" s="164"/>
      <c r="BV94" s="167"/>
      <c r="BW94" s="164"/>
      <c r="BX94" s="164"/>
      <c r="BY94" s="164"/>
      <c r="BZ94" s="164"/>
      <c r="CA94" s="164"/>
      <c r="CB94" s="164"/>
      <c r="CC94" s="164"/>
    </row>
    <row r="95" spans="1:81">
      <c r="A95" s="4"/>
      <c r="B95" s="4"/>
      <c r="C95" s="4"/>
      <c r="D95" s="4"/>
      <c r="E95" s="4"/>
      <c r="F95" s="4"/>
      <c r="G95" s="4"/>
      <c r="H95" s="3"/>
      <c r="I95" s="4"/>
      <c r="J95" s="4"/>
      <c r="K95" s="4"/>
      <c r="L95" s="4"/>
      <c r="M95" s="4"/>
      <c r="N95" s="4"/>
      <c r="O95" s="4"/>
      <c r="P95" s="4"/>
      <c r="Q95" s="4"/>
      <c r="R95" s="4"/>
      <c r="S95" s="4"/>
      <c r="T95" s="4"/>
      <c r="U95" s="4"/>
      <c r="V95" s="164"/>
      <c r="W95" s="164"/>
      <c r="X95" s="164"/>
      <c r="Y95" s="164"/>
      <c r="Z95" s="164"/>
      <c r="AA95" s="167"/>
      <c r="AB95" s="164"/>
      <c r="AC95" s="164"/>
      <c r="AD95" s="164"/>
      <c r="AE95" s="3"/>
      <c r="AF95" s="3"/>
      <c r="AG95" s="3"/>
      <c r="AH95" s="3"/>
      <c r="AI95" s="4"/>
      <c r="AJ95" s="3"/>
      <c r="AK95" s="3"/>
      <c r="AL95" s="3"/>
      <c r="AM95" s="3"/>
      <c r="AN95" s="4"/>
      <c r="AO95" s="4"/>
      <c r="AP95" s="4"/>
      <c r="AQ95" s="4"/>
      <c r="AR95" s="4"/>
      <c r="AS95" s="4"/>
      <c r="AT95" s="164"/>
      <c r="AU95" s="164"/>
      <c r="AV95" s="164"/>
      <c r="AW95" s="164"/>
      <c r="AX95" s="164"/>
      <c r="AY95" s="164"/>
      <c r="AZ95" s="167"/>
      <c r="BA95" s="164"/>
      <c r="BB95" s="164"/>
      <c r="BC95" s="164"/>
      <c r="BD95" s="164"/>
      <c r="BE95" s="164"/>
      <c r="BF95" s="164"/>
      <c r="BG95" s="164"/>
      <c r="BH95" s="164"/>
      <c r="BI95" s="164"/>
      <c r="BJ95" s="164"/>
      <c r="BK95" s="164"/>
      <c r="BL95" s="164"/>
      <c r="BM95" s="164"/>
      <c r="BN95" s="164"/>
      <c r="BO95" s="164"/>
      <c r="BP95" s="164"/>
      <c r="BQ95" s="164"/>
      <c r="BR95" s="164"/>
      <c r="BS95" s="164"/>
      <c r="BT95" s="164"/>
      <c r="BU95" s="164"/>
      <c r="BV95" s="167"/>
      <c r="BW95" s="164"/>
      <c r="BX95" s="164"/>
      <c r="BY95" s="164"/>
      <c r="BZ95" s="164"/>
      <c r="CA95" s="164"/>
      <c r="CB95" s="164"/>
      <c r="CC95" s="164"/>
    </row>
    <row r="96" spans="1:81">
      <c r="A96" s="4"/>
      <c r="B96" s="4"/>
      <c r="C96" s="4"/>
      <c r="D96" s="4"/>
      <c r="E96" s="4"/>
      <c r="F96" s="4"/>
      <c r="G96" s="4"/>
      <c r="H96" s="3"/>
      <c r="I96" s="4"/>
      <c r="J96" s="4"/>
      <c r="K96" s="4"/>
      <c r="L96" s="4"/>
      <c r="M96" s="4"/>
      <c r="N96" s="4"/>
      <c r="O96" s="4"/>
      <c r="P96" s="4"/>
      <c r="Q96" s="4"/>
      <c r="R96" s="4"/>
      <c r="S96" s="4"/>
      <c r="T96" s="4"/>
      <c r="U96" s="4"/>
      <c r="V96" s="164"/>
      <c r="W96" s="164"/>
      <c r="X96" s="164"/>
      <c r="Y96" s="164"/>
      <c r="Z96" s="164"/>
      <c r="AA96" s="167"/>
      <c r="AB96" s="164"/>
      <c r="AC96" s="164"/>
      <c r="AD96" s="164"/>
      <c r="AE96" s="3"/>
      <c r="AF96" s="3"/>
      <c r="AG96" s="3"/>
      <c r="AH96" s="3"/>
      <c r="AI96" s="4"/>
      <c r="AJ96" s="3"/>
      <c r="AK96" s="3"/>
      <c r="AL96" s="3"/>
      <c r="AM96" s="3"/>
      <c r="AN96" s="4"/>
      <c r="AO96" s="4"/>
      <c r="AP96" s="4"/>
      <c r="AQ96" s="4"/>
      <c r="AR96" s="4"/>
      <c r="AS96" s="4"/>
      <c r="AT96" s="164"/>
      <c r="AU96" s="164"/>
      <c r="AV96" s="164"/>
      <c r="AW96" s="164"/>
      <c r="AX96" s="164"/>
      <c r="AY96" s="164"/>
      <c r="AZ96" s="167"/>
      <c r="BA96" s="164"/>
      <c r="BB96" s="164"/>
      <c r="BC96" s="164"/>
      <c r="BD96" s="164"/>
      <c r="BE96" s="164"/>
      <c r="BF96" s="164"/>
      <c r="BG96" s="164"/>
      <c r="BH96" s="164"/>
      <c r="BI96" s="164"/>
      <c r="BJ96" s="164"/>
      <c r="BK96" s="164"/>
      <c r="BL96" s="164"/>
      <c r="BM96" s="164"/>
      <c r="BN96" s="164"/>
      <c r="BO96" s="164"/>
      <c r="BP96" s="164"/>
      <c r="BQ96" s="164"/>
      <c r="BR96" s="164"/>
      <c r="BS96" s="164"/>
      <c r="BT96" s="164"/>
      <c r="BU96" s="164"/>
      <c r="BV96" s="167"/>
      <c r="BW96" s="164"/>
      <c r="BX96" s="164"/>
      <c r="BY96" s="164"/>
      <c r="BZ96" s="164"/>
      <c r="CA96" s="164"/>
      <c r="CB96" s="164"/>
      <c r="CC96" s="164"/>
    </row>
    <row r="97" spans="1:81">
      <c r="A97" s="4"/>
      <c r="B97" s="4"/>
      <c r="C97" s="4"/>
      <c r="D97" s="4"/>
      <c r="E97" s="4"/>
      <c r="F97" s="4"/>
      <c r="G97" s="4"/>
      <c r="H97" s="3"/>
      <c r="I97" s="4"/>
      <c r="J97" s="4"/>
      <c r="K97" s="4"/>
      <c r="L97" s="4"/>
      <c r="M97" s="4"/>
      <c r="N97" s="4"/>
      <c r="O97" s="4"/>
      <c r="P97" s="4"/>
      <c r="Q97" s="4"/>
      <c r="R97" s="4"/>
      <c r="S97" s="4"/>
      <c r="T97" s="4"/>
      <c r="U97" s="4"/>
      <c r="V97" s="164"/>
      <c r="W97" s="164"/>
      <c r="X97" s="164"/>
      <c r="Y97" s="164"/>
      <c r="Z97" s="164"/>
      <c r="AA97" s="167"/>
      <c r="AB97" s="164"/>
      <c r="AC97" s="164"/>
      <c r="AD97" s="164"/>
      <c r="AE97" s="3"/>
      <c r="AF97" s="3"/>
      <c r="AG97" s="3"/>
      <c r="AH97" s="3"/>
      <c r="AI97" s="4"/>
      <c r="AJ97" s="3"/>
      <c r="AK97" s="3"/>
      <c r="AL97" s="3"/>
      <c r="AM97" s="3"/>
      <c r="AN97" s="4"/>
      <c r="AO97" s="4"/>
      <c r="AP97" s="4"/>
      <c r="AQ97" s="4"/>
      <c r="AR97" s="4"/>
      <c r="AS97" s="4"/>
      <c r="AT97" s="164"/>
      <c r="AU97" s="164"/>
      <c r="AV97" s="164"/>
      <c r="AW97" s="164"/>
      <c r="AX97" s="164"/>
      <c r="AY97" s="164"/>
      <c r="AZ97" s="167"/>
      <c r="BA97" s="164"/>
      <c r="BB97" s="164"/>
      <c r="BC97" s="164"/>
      <c r="BD97" s="164"/>
      <c r="BE97" s="164"/>
      <c r="BF97" s="164"/>
      <c r="BG97" s="164"/>
      <c r="BH97" s="164"/>
      <c r="BI97" s="164"/>
      <c r="BJ97" s="164"/>
      <c r="BK97" s="164"/>
      <c r="BL97" s="164"/>
      <c r="BM97" s="164"/>
      <c r="BN97" s="164"/>
      <c r="BO97" s="164"/>
      <c r="BP97" s="164"/>
      <c r="BQ97" s="164"/>
      <c r="BR97" s="164"/>
      <c r="BS97" s="164"/>
      <c r="BT97" s="164"/>
      <c r="BU97" s="164"/>
      <c r="BV97" s="167"/>
      <c r="BW97" s="164"/>
      <c r="BX97" s="164"/>
      <c r="BY97" s="164"/>
      <c r="BZ97" s="164"/>
      <c r="CA97" s="164"/>
      <c r="CB97" s="164"/>
      <c r="CC97" s="164"/>
    </row>
    <row r="98" spans="1:81">
      <c r="A98" s="4"/>
      <c r="B98" s="4"/>
      <c r="C98" s="4"/>
      <c r="D98" s="4"/>
      <c r="E98" s="4"/>
      <c r="F98" s="4"/>
      <c r="G98" s="4"/>
      <c r="H98" s="3"/>
      <c r="I98" s="4"/>
      <c r="J98" s="4"/>
      <c r="K98" s="4"/>
      <c r="L98" s="4"/>
      <c r="M98" s="4"/>
      <c r="N98" s="4"/>
      <c r="O98" s="4"/>
      <c r="P98" s="4"/>
      <c r="Q98" s="4"/>
      <c r="R98" s="4"/>
      <c r="S98" s="4"/>
      <c r="T98" s="4"/>
      <c r="U98" s="4"/>
      <c r="V98" s="164"/>
      <c r="W98" s="164"/>
      <c r="X98" s="164"/>
      <c r="Y98" s="164"/>
      <c r="Z98" s="164"/>
      <c r="AA98" s="167"/>
      <c r="AB98" s="164"/>
      <c r="AC98" s="164"/>
      <c r="AD98" s="164"/>
      <c r="AE98" s="3"/>
      <c r="AF98" s="3"/>
      <c r="AG98" s="3"/>
      <c r="AH98" s="3"/>
      <c r="AI98" s="4"/>
      <c r="AJ98" s="3"/>
      <c r="AK98" s="3"/>
      <c r="AL98" s="3"/>
      <c r="AM98" s="3"/>
      <c r="AN98" s="4"/>
      <c r="AO98" s="4"/>
      <c r="AP98" s="4"/>
      <c r="AQ98" s="4"/>
      <c r="AR98" s="4"/>
      <c r="AS98" s="4"/>
      <c r="AT98" s="164"/>
      <c r="AU98" s="164"/>
      <c r="AV98" s="164"/>
      <c r="AW98" s="164"/>
      <c r="AX98" s="164"/>
      <c r="AY98" s="164"/>
      <c r="AZ98" s="167"/>
      <c r="BA98" s="164"/>
      <c r="BB98" s="164"/>
      <c r="BC98" s="164"/>
      <c r="BD98" s="164"/>
      <c r="BE98" s="164"/>
      <c r="BF98" s="164"/>
      <c r="BG98" s="164"/>
      <c r="BH98" s="164"/>
      <c r="BI98" s="164"/>
      <c r="BJ98" s="164"/>
      <c r="BK98" s="164"/>
      <c r="BL98" s="164"/>
      <c r="BM98" s="164"/>
      <c r="BN98" s="164"/>
      <c r="BO98" s="164"/>
      <c r="BP98" s="164"/>
      <c r="BQ98" s="164"/>
      <c r="BR98" s="164"/>
      <c r="BS98" s="164"/>
      <c r="BT98" s="164"/>
      <c r="BU98" s="164"/>
      <c r="BV98" s="167"/>
      <c r="BW98" s="164"/>
      <c r="BX98" s="164"/>
      <c r="BY98" s="164"/>
      <c r="BZ98" s="164"/>
      <c r="CA98" s="164"/>
      <c r="CB98" s="164"/>
      <c r="CC98" s="164"/>
    </row>
    <row r="99" spans="1:81">
      <c r="A99" s="4"/>
      <c r="B99" s="4"/>
      <c r="C99" s="4"/>
      <c r="D99" s="4"/>
      <c r="E99" s="4"/>
      <c r="F99" s="4"/>
      <c r="G99" s="4"/>
      <c r="H99" s="3"/>
      <c r="I99" s="4"/>
      <c r="J99" s="4"/>
      <c r="K99" s="4"/>
      <c r="L99" s="4"/>
      <c r="M99" s="4"/>
      <c r="N99" s="4"/>
      <c r="O99" s="4"/>
      <c r="P99" s="4"/>
      <c r="Q99" s="4"/>
      <c r="R99" s="4"/>
      <c r="S99" s="4"/>
      <c r="T99" s="4"/>
      <c r="U99" s="4"/>
      <c r="V99" s="164"/>
      <c r="W99" s="164"/>
      <c r="X99" s="164"/>
      <c r="Y99" s="164"/>
      <c r="Z99" s="164"/>
      <c r="AA99" s="167"/>
      <c r="AB99" s="164"/>
      <c r="AC99" s="164"/>
      <c r="AD99" s="164"/>
      <c r="AE99" s="3"/>
      <c r="AF99" s="3"/>
      <c r="AG99" s="3"/>
      <c r="AH99" s="3"/>
      <c r="AI99" s="4"/>
      <c r="AJ99" s="3"/>
      <c r="AK99" s="3"/>
      <c r="AL99" s="3"/>
      <c r="AM99" s="3"/>
      <c r="AN99" s="4"/>
      <c r="AO99" s="4"/>
      <c r="AP99" s="4"/>
      <c r="AQ99" s="4"/>
      <c r="AR99" s="4"/>
      <c r="AS99" s="4"/>
      <c r="AT99" s="164"/>
      <c r="AU99" s="164"/>
      <c r="AV99" s="164"/>
      <c r="AW99" s="164"/>
      <c r="AX99" s="164"/>
      <c r="AY99" s="164"/>
      <c r="AZ99" s="167"/>
      <c r="BA99" s="164"/>
      <c r="BB99" s="164"/>
      <c r="BC99" s="164"/>
      <c r="BD99" s="164"/>
      <c r="BE99" s="164"/>
      <c r="BF99" s="164"/>
      <c r="BG99" s="164"/>
      <c r="BH99" s="164"/>
      <c r="BI99" s="164"/>
      <c r="BJ99" s="164"/>
      <c r="BK99" s="164"/>
      <c r="BL99" s="164"/>
      <c r="BM99" s="164"/>
      <c r="BN99" s="164"/>
      <c r="BO99" s="164"/>
      <c r="BP99" s="164"/>
      <c r="BQ99" s="164"/>
      <c r="BR99" s="164"/>
      <c r="BS99" s="164"/>
      <c r="BT99" s="164"/>
      <c r="BU99" s="164"/>
      <c r="BV99" s="167"/>
      <c r="BW99" s="164"/>
      <c r="BX99" s="164"/>
      <c r="BY99" s="164"/>
      <c r="BZ99" s="164"/>
      <c r="CA99" s="164"/>
      <c r="CB99" s="164"/>
      <c r="CC99" s="164"/>
    </row>
    <row r="100" spans="1:81">
      <c r="A100" s="4"/>
      <c r="B100" s="4"/>
      <c r="C100" s="4"/>
      <c r="D100" s="4"/>
      <c r="E100" s="4"/>
      <c r="F100" s="4"/>
      <c r="G100" s="4"/>
      <c r="H100" s="3"/>
      <c r="I100" s="4"/>
      <c r="J100" s="4"/>
      <c r="K100" s="4"/>
      <c r="L100" s="4"/>
      <c r="M100" s="4"/>
      <c r="N100" s="4"/>
      <c r="O100" s="4"/>
      <c r="P100" s="4"/>
      <c r="Q100" s="4"/>
      <c r="R100" s="4"/>
      <c r="S100" s="4"/>
      <c r="T100" s="4"/>
      <c r="U100" s="4"/>
      <c r="V100" s="164"/>
      <c r="W100" s="164"/>
      <c r="X100" s="164"/>
      <c r="Y100" s="164"/>
      <c r="Z100" s="164"/>
      <c r="AA100" s="167"/>
      <c r="AB100" s="164"/>
      <c r="AC100" s="164"/>
      <c r="AD100" s="164"/>
      <c r="AE100" s="3"/>
      <c r="AF100" s="3"/>
      <c r="AG100" s="3"/>
      <c r="AH100" s="3"/>
      <c r="AI100" s="4"/>
      <c r="AJ100" s="3"/>
      <c r="AK100" s="3"/>
      <c r="AL100" s="3"/>
      <c r="AM100" s="3"/>
      <c r="AN100" s="4"/>
      <c r="AO100" s="4"/>
      <c r="AP100" s="4"/>
      <c r="AQ100" s="4"/>
      <c r="AR100" s="4"/>
      <c r="AS100" s="4"/>
      <c r="AT100" s="164"/>
      <c r="AU100" s="164"/>
      <c r="AV100" s="164"/>
      <c r="AW100" s="164"/>
      <c r="AX100" s="164"/>
      <c r="AY100" s="164"/>
      <c r="AZ100" s="167"/>
      <c r="BA100" s="164"/>
      <c r="BB100" s="164"/>
      <c r="BC100" s="164"/>
      <c r="BD100" s="164"/>
      <c r="BE100" s="164"/>
      <c r="BF100" s="164"/>
      <c r="BG100" s="164"/>
      <c r="BH100" s="164"/>
      <c r="BI100" s="164"/>
      <c r="BJ100" s="164"/>
      <c r="BK100" s="164"/>
      <c r="BL100" s="164"/>
      <c r="BM100" s="164"/>
      <c r="BN100" s="164"/>
      <c r="BO100" s="164"/>
      <c r="BP100" s="164"/>
      <c r="BQ100" s="164"/>
      <c r="BR100" s="164"/>
      <c r="BS100" s="164"/>
      <c r="BT100" s="164"/>
      <c r="BU100" s="164"/>
      <c r="BV100" s="167"/>
      <c r="BW100" s="164"/>
      <c r="BX100" s="164"/>
      <c r="BY100" s="164"/>
      <c r="BZ100" s="164"/>
      <c r="CA100" s="164"/>
      <c r="CB100" s="164"/>
      <c r="CC100" s="164"/>
    </row>
    <row r="101" spans="1:81">
      <c r="A101" s="4"/>
      <c r="B101" s="4"/>
      <c r="C101" s="4"/>
      <c r="D101" s="4"/>
      <c r="E101" s="4"/>
      <c r="F101" s="4"/>
      <c r="G101" s="4"/>
      <c r="H101" s="3"/>
      <c r="I101" s="4"/>
      <c r="J101" s="4"/>
      <c r="K101" s="4"/>
      <c r="L101" s="4"/>
      <c r="M101" s="4"/>
      <c r="N101" s="4"/>
      <c r="O101" s="4"/>
      <c r="P101" s="4"/>
      <c r="Q101" s="4"/>
      <c r="R101" s="4"/>
      <c r="S101" s="4"/>
      <c r="T101" s="4"/>
      <c r="U101" s="4"/>
      <c r="V101" s="164"/>
      <c r="W101" s="164"/>
      <c r="X101" s="164"/>
      <c r="Y101" s="164"/>
      <c r="Z101" s="164"/>
      <c r="AA101" s="167"/>
      <c r="AB101" s="164"/>
      <c r="AC101" s="164"/>
      <c r="AD101" s="164"/>
      <c r="AE101" s="3"/>
      <c r="AF101" s="3"/>
      <c r="AG101" s="3"/>
      <c r="AH101" s="3"/>
      <c r="AI101" s="4"/>
      <c r="AJ101" s="3"/>
      <c r="AK101" s="3"/>
      <c r="AL101" s="3"/>
      <c r="AM101" s="3"/>
      <c r="AN101" s="4"/>
      <c r="AO101" s="4"/>
      <c r="AP101" s="4"/>
      <c r="AQ101" s="4"/>
      <c r="AR101" s="4"/>
      <c r="AS101" s="4"/>
      <c r="AT101" s="164"/>
      <c r="AU101" s="164"/>
      <c r="AV101" s="164"/>
      <c r="AW101" s="164"/>
      <c r="AX101" s="164"/>
      <c r="AY101" s="164"/>
      <c r="AZ101" s="167"/>
      <c r="BA101" s="164"/>
      <c r="BB101" s="164"/>
      <c r="BC101" s="164"/>
      <c r="BD101" s="164"/>
      <c r="BE101" s="164"/>
      <c r="BF101" s="164"/>
      <c r="BG101" s="164"/>
      <c r="BH101" s="164"/>
      <c r="BI101" s="164"/>
      <c r="BJ101" s="164"/>
      <c r="BK101" s="164"/>
      <c r="BL101" s="164"/>
      <c r="BM101" s="164"/>
      <c r="BN101" s="164"/>
      <c r="BO101" s="164"/>
      <c r="BP101" s="164"/>
      <c r="BQ101" s="164"/>
      <c r="BR101" s="164"/>
      <c r="BS101" s="164"/>
      <c r="BT101" s="164"/>
      <c r="BU101" s="164"/>
      <c r="BV101" s="167"/>
      <c r="BW101" s="164"/>
      <c r="BX101" s="164"/>
      <c r="BY101" s="164"/>
      <c r="BZ101" s="164"/>
      <c r="CA101" s="164"/>
      <c r="CB101" s="164"/>
      <c r="CC101" s="164"/>
    </row>
    <row r="102" spans="1:81">
      <c r="A102" s="4"/>
      <c r="B102" s="4"/>
      <c r="C102" s="4"/>
      <c r="D102" s="4"/>
      <c r="E102" s="4"/>
      <c r="F102" s="4"/>
      <c r="G102" s="4"/>
      <c r="H102" s="3"/>
      <c r="I102" s="4"/>
      <c r="J102" s="4"/>
      <c r="K102" s="4"/>
      <c r="L102" s="4"/>
      <c r="M102" s="4"/>
      <c r="N102" s="4"/>
      <c r="O102" s="4"/>
      <c r="P102" s="4"/>
      <c r="Q102" s="4"/>
      <c r="R102" s="4"/>
      <c r="S102" s="4"/>
      <c r="T102" s="4"/>
      <c r="U102" s="4"/>
      <c r="V102" s="164"/>
      <c r="W102" s="164"/>
      <c r="X102" s="164"/>
      <c r="Y102" s="164"/>
      <c r="Z102" s="164"/>
      <c r="AA102" s="167"/>
      <c r="AB102" s="164"/>
      <c r="AC102" s="164"/>
      <c r="AD102" s="164"/>
      <c r="AE102" s="3"/>
      <c r="AF102" s="3"/>
      <c r="AG102" s="3"/>
      <c r="AH102" s="3"/>
      <c r="AI102" s="4"/>
      <c r="AJ102" s="3"/>
      <c r="AK102" s="3"/>
      <c r="AL102" s="3"/>
      <c r="AM102" s="3"/>
      <c r="AN102" s="4"/>
      <c r="AO102" s="4"/>
      <c r="AP102" s="4"/>
      <c r="AQ102" s="4"/>
      <c r="AR102" s="4"/>
      <c r="AS102" s="4"/>
      <c r="AT102" s="164"/>
      <c r="AU102" s="164"/>
      <c r="AV102" s="164"/>
      <c r="AW102" s="164"/>
      <c r="AX102" s="164"/>
      <c r="AY102" s="164"/>
      <c r="AZ102" s="167"/>
      <c r="BA102" s="164"/>
      <c r="BB102" s="164"/>
      <c r="BC102" s="164"/>
      <c r="BD102" s="164"/>
      <c r="BE102" s="164"/>
      <c r="BF102" s="164"/>
      <c r="BG102" s="164"/>
      <c r="BH102" s="164"/>
      <c r="BI102" s="164"/>
      <c r="BJ102" s="164"/>
      <c r="BK102" s="164"/>
      <c r="BL102" s="164"/>
      <c r="BM102" s="164"/>
      <c r="BN102" s="164"/>
      <c r="BO102" s="164"/>
      <c r="BP102" s="164"/>
      <c r="BQ102" s="164"/>
      <c r="BR102" s="164"/>
      <c r="BS102" s="164"/>
      <c r="BT102" s="164"/>
      <c r="BU102" s="164"/>
      <c r="BV102" s="167"/>
      <c r="BW102" s="164"/>
      <c r="BX102" s="164"/>
      <c r="BY102" s="164"/>
      <c r="BZ102" s="164"/>
      <c r="CA102" s="164"/>
      <c r="CB102" s="164"/>
      <c r="CC102" s="164"/>
    </row>
    <row r="103" spans="1:81">
      <c r="A103" s="4"/>
      <c r="B103" s="4"/>
      <c r="C103" s="4"/>
      <c r="D103" s="4"/>
      <c r="E103" s="4"/>
      <c r="F103" s="4"/>
      <c r="G103" s="4"/>
      <c r="H103" s="3"/>
      <c r="I103" s="4"/>
      <c r="J103" s="4"/>
      <c r="K103" s="4"/>
      <c r="L103" s="4"/>
      <c r="M103" s="4"/>
      <c r="N103" s="4"/>
      <c r="O103" s="4"/>
      <c r="P103" s="4"/>
      <c r="Q103" s="4"/>
      <c r="R103" s="4"/>
      <c r="S103" s="4"/>
      <c r="T103" s="4"/>
      <c r="U103" s="4"/>
      <c r="V103" s="164"/>
      <c r="W103" s="164"/>
      <c r="X103" s="164"/>
      <c r="Y103" s="164"/>
      <c r="Z103" s="164"/>
      <c r="AA103" s="167"/>
      <c r="AB103" s="164"/>
      <c r="AC103" s="164"/>
      <c r="AD103" s="164"/>
      <c r="AE103" s="3"/>
      <c r="AF103" s="3"/>
      <c r="AG103" s="3"/>
      <c r="AH103" s="3"/>
      <c r="AI103" s="4"/>
      <c r="AJ103" s="3"/>
      <c r="AK103" s="3"/>
      <c r="AL103" s="3"/>
      <c r="AM103" s="3"/>
      <c r="AN103" s="4"/>
      <c r="AO103" s="4"/>
      <c r="AP103" s="4"/>
      <c r="AQ103" s="4"/>
      <c r="AR103" s="4"/>
      <c r="AS103" s="4"/>
      <c r="AT103" s="164"/>
      <c r="AU103" s="164"/>
      <c r="AV103" s="164"/>
      <c r="AW103" s="164"/>
      <c r="AX103" s="164"/>
      <c r="AY103" s="164"/>
      <c r="AZ103" s="167"/>
      <c r="BA103" s="164"/>
      <c r="BB103" s="164"/>
      <c r="BC103" s="164"/>
      <c r="BD103" s="164"/>
      <c r="BE103" s="164"/>
      <c r="BF103" s="164"/>
      <c r="BG103" s="164"/>
      <c r="BH103" s="164"/>
      <c r="BI103" s="164"/>
      <c r="BJ103" s="164"/>
      <c r="BK103" s="164"/>
      <c r="BL103" s="164"/>
      <c r="BM103" s="164"/>
      <c r="BN103" s="164"/>
      <c r="BO103" s="164"/>
      <c r="BP103" s="164"/>
      <c r="BQ103" s="164"/>
      <c r="BR103" s="164"/>
      <c r="BS103" s="164"/>
      <c r="BT103" s="164"/>
      <c r="BU103" s="164"/>
      <c r="BV103" s="167"/>
      <c r="BW103" s="164"/>
      <c r="BX103" s="164"/>
      <c r="BY103" s="164"/>
      <c r="BZ103" s="164"/>
      <c r="CA103" s="164"/>
      <c r="CB103" s="164"/>
      <c r="CC103" s="164"/>
    </row>
    <row r="104" spans="1:81">
      <c r="A104" s="4"/>
      <c r="B104" s="4"/>
      <c r="C104" s="4"/>
      <c r="D104" s="4"/>
      <c r="E104" s="4"/>
      <c r="F104" s="4"/>
      <c r="G104" s="4"/>
      <c r="H104" s="3"/>
      <c r="I104" s="4"/>
      <c r="J104" s="4"/>
      <c r="K104" s="4"/>
      <c r="L104" s="4"/>
      <c r="M104" s="4"/>
      <c r="N104" s="4"/>
      <c r="O104" s="4"/>
      <c r="P104" s="4"/>
      <c r="Q104" s="4"/>
      <c r="R104" s="4"/>
      <c r="S104" s="4"/>
      <c r="T104" s="4"/>
      <c r="U104" s="4"/>
      <c r="V104" s="164"/>
      <c r="W104" s="164"/>
      <c r="X104" s="164"/>
      <c r="Y104" s="164"/>
      <c r="Z104" s="164"/>
      <c r="AA104" s="167"/>
      <c r="AB104" s="164"/>
      <c r="AC104" s="164"/>
      <c r="AD104" s="164"/>
      <c r="AE104" s="3"/>
      <c r="AF104" s="3"/>
      <c r="AG104" s="3"/>
      <c r="AH104" s="3"/>
      <c r="AI104" s="4"/>
      <c r="AJ104" s="3"/>
      <c r="AK104" s="3"/>
      <c r="AL104" s="3"/>
      <c r="AM104" s="3"/>
      <c r="AN104" s="4"/>
      <c r="AO104" s="4"/>
      <c r="AP104" s="4"/>
      <c r="AQ104" s="4"/>
      <c r="AR104" s="4"/>
      <c r="AS104" s="4"/>
      <c r="AT104" s="164"/>
      <c r="AU104" s="164"/>
      <c r="AV104" s="164"/>
      <c r="AW104" s="164"/>
      <c r="AX104" s="164"/>
      <c r="AY104" s="164"/>
      <c r="AZ104" s="167"/>
      <c r="BA104" s="164"/>
      <c r="BB104" s="164"/>
      <c r="BC104" s="164"/>
      <c r="BD104" s="164"/>
      <c r="BE104" s="164"/>
      <c r="BF104" s="164"/>
      <c r="BG104" s="164"/>
      <c r="BH104" s="164"/>
      <c r="BI104" s="164"/>
      <c r="BJ104" s="164"/>
      <c r="BK104" s="164"/>
      <c r="BL104" s="164"/>
      <c r="BM104" s="164"/>
      <c r="BN104" s="164"/>
      <c r="BO104" s="164"/>
      <c r="BP104" s="164"/>
      <c r="BQ104" s="164"/>
      <c r="BR104" s="164"/>
      <c r="BS104" s="164"/>
      <c r="BT104" s="164"/>
      <c r="BU104" s="164"/>
      <c r="BV104" s="167"/>
      <c r="BW104" s="164"/>
      <c r="BX104" s="164"/>
      <c r="BY104" s="164"/>
      <c r="BZ104" s="164"/>
      <c r="CA104" s="164"/>
      <c r="CB104" s="164"/>
      <c r="CC104" s="164"/>
    </row>
    <row r="105" spans="1:81">
      <c r="A105" s="4"/>
      <c r="B105" s="4"/>
      <c r="C105" s="4"/>
      <c r="D105" s="4"/>
      <c r="E105" s="4"/>
      <c r="F105" s="4"/>
      <c r="G105" s="4"/>
      <c r="H105" s="3"/>
      <c r="I105" s="4"/>
      <c r="J105" s="4"/>
      <c r="K105" s="4"/>
      <c r="L105" s="4"/>
      <c r="M105" s="4"/>
      <c r="N105" s="4"/>
      <c r="O105" s="4"/>
      <c r="P105" s="4"/>
      <c r="Q105" s="4"/>
      <c r="R105" s="4"/>
      <c r="S105" s="4"/>
      <c r="T105" s="4"/>
      <c r="U105" s="4"/>
      <c r="V105" s="393"/>
      <c r="W105" s="164"/>
      <c r="X105" s="164"/>
      <c r="Y105" s="164"/>
      <c r="Z105" s="164"/>
      <c r="AA105" s="167"/>
      <c r="AB105" s="164"/>
      <c r="AC105" s="164"/>
      <c r="AD105" s="164"/>
      <c r="AE105" s="3"/>
      <c r="AF105" s="3"/>
      <c r="AG105" s="3"/>
      <c r="AH105" s="3"/>
      <c r="AI105" s="4"/>
      <c r="AJ105" s="3"/>
      <c r="AK105" s="3"/>
      <c r="AL105" s="3"/>
      <c r="AM105" s="3"/>
      <c r="AN105" s="4"/>
      <c r="AO105" s="4"/>
      <c r="AP105" s="4"/>
      <c r="AQ105" s="4"/>
      <c r="AR105" s="4"/>
      <c r="AS105" s="4"/>
      <c r="AT105" s="164"/>
      <c r="AU105" s="164"/>
      <c r="AV105" s="164"/>
      <c r="AW105" s="164"/>
      <c r="AX105" s="164"/>
      <c r="AY105" s="164"/>
      <c r="AZ105" s="167"/>
      <c r="BA105" s="164"/>
      <c r="BB105" s="164"/>
      <c r="BC105" s="164"/>
      <c r="BD105" s="164"/>
      <c r="BE105" s="164"/>
      <c r="BF105" s="164"/>
      <c r="BG105" s="164"/>
      <c r="BH105" s="164"/>
      <c r="BI105" s="164"/>
      <c r="BJ105" s="164"/>
      <c r="BK105" s="164"/>
      <c r="BL105" s="164"/>
      <c r="BM105" s="164"/>
      <c r="BN105" s="164"/>
      <c r="BO105" s="164"/>
      <c r="BP105" s="164"/>
      <c r="BQ105" s="164"/>
      <c r="BR105" s="164"/>
      <c r="BS105" s="164"/>
      <c r="BT105" s="164"/>
      <c r="BU105" s="164"/>
      <c r="BV105" s="167"/>
      <c r="BW105" s="164"/>
      <c r="BX105" s="164"/>
      <c r="BY105" s="164"/>
      <c r="BZ105" s="164"/>
      <c r="CA105" s="164"/>
      <c r="CB105" s="164"/>
      <c r="CC105" s="164"/>
    </row>
    <row r="106" spans="1:81">
      <c r="A106" s="4"/>
      <c r="B106" s="4"/>
      <c r="C106" s="4"/>
      <c r="D106" s="4"/>
      <c r="E106" s="4"/>
      <c r="F106" s="4"/>
      <c r="G106" s="4"/>
      <c r="H106" s="3"/>
      <c r="I106" s="4"/>
      <c r="J106" s="4"/>
      <c r="K106" s="4"/>
      <c r="L106" s="4"/>
      <c r="M106" s="4"/>
      <c r="N106" s="4"/>
      <c r="O106" s="4"/>
      <c r="P106" s="4"/>
      <c r="Q106" s="4"/>
      <c r="R106" s="4"/>
      <c r="S106" s="4"/>
      <c r="T106" s="4"/>
      <c r="U106" s="4"/>
      <c r="V106" s="394"/>
      <c r="W106" s="164"/>
      <c r="X106" s="164"/>
      <c r="Y106" s="164"/>
      <c r="Z106" s="164"/>
      <c r="AA106" s="167"/>
      <c r="AB106" s="164"/>
      <c r="AC106" s="164"/>
      <c r="AD106" s="164"/>
      <c r="AE106" s="3"/>
      <c r="AF106" s="3"/>
      <c r="AG106" s="3"/>
      <c r="AH106" s="3"/>
      <c r="AI106" s="4"/>
      <c r="AJ106" s="3"/>
      <c r="AK106" s="3"/>
      <c r="AL106" s="3"/>
      <c r="AM106" s="3"/>
      <c r="AN106" s="4"/>
      <c r="AO106" s="4"/>
      <c r="AP106" s="4"/>
      <c r="AQ106" s="4"/>
      <c r="AR106" s="4"/>
      <c r="AS106" s="4"/>
      <c r="AT106" s="164"/>
      <c r="AU106" s="164"/>
      <c r="AV106" s="164"/>
      <c r="AW106" s="164"/>
      <c r="AX106" s="164"/>
      <c r="AY106" s="164"/>
      <c r="AZ106" s="167"/>
      <c r="BA106" s="164"/>
      <c r="BB106" s="164"/>
      <c r="BC106" s="164"/>
      <c r="BD106" s="164"/>
      <c r="BE106" s="164"/>
      <c r="BF106" s="164"/>
      <c r="BG106" s="164"/>
      <c r="BH106" s="164"/>
      <c r="BI106" s="164"/>
      <c r="BJ106" s="164"/>
      <c r="BK106" s="164"/>
      <c r="BL106" s="164"/>
      <c r="BM106" s="164"/>
      <c r="BN106" s="164"/>
      <c r="BO106" s="164"/>
      <c r="BP106" s="164"/>
      <c r="BQ106" s="164"/>
      <c r="BR106" s="164"/>
      <c r="BS106" s="164"/>
      <c r="BT106" s="164"/>
      <c r="BU106" s="164"/>
      <c r="BV106" s="167"/>
      <c r="BW106" s="164"/>
      <c r="BX106" s="164"/>
      <c r="BY106" s="164"/>
      <c r="BZ106" s="164"/>
      <c r="CA106" s="164"/>
      <c r="CB106" s="164"/>
      <c r="CC106" s="164"/>
    </row>
    <row r="107" spans="1:81">
      <c r="A107" s="4"/>
      <c r="B107" s="4"/>
      <c r="C107" s="4"/>
      <c r="D107" s="4"/>
      <c r="E107" s="4"/>
      <c r="F107" s="4"/>
      <c r="G107" s="4"/>
      <c r="H107" s="3"/>
      <c r="I107" s="4"/>
      <c r="J107" s="4"/>
      <c r="K107" s="4"/>
      <c r="L107" s="4"/>
      <c r="M107" s="4"/>
      <c r="N107" s="4"/>
      <c r="O107" s="4"/>
      <c r="P107" s="4"/>
      <c r="Q107" s="4"/>
      <c r="R107" s="4"/>
      <c r="S107" s="4"/>
      <c r="T107" s="4"/>
      <c r="U107" s="4"/>
      <c r="V107" s="164"/>
      <c r="W107" s="164"/>
      <c r="X107" s="164"/>
      <c r="Y107" s="164"/>
      <c r="Z107" s="164"/>
      <c r="AA107" s="167"/>
      <c r="AB107" s="164"/>
      <c r="AC107" s="164"/>
      <c r="AD107" s="164"/>
      <c r="AE107" s="3"/>
      <c r="AF107" s="3"/>
      <c r="AG107" s="3"/>
      <c r="AH107" s="3"/>
      <c r="AI107" s="4"/>
      <c r="AJ107" s="3"/>
      <c r="AK107" s="3"/>
      <c r="AL107" s="3"/>
      <c r="AM107" s="3"/>
      <c r="AN107" s="4"/>
      <c r="AO107" s="4"/>
      <c r="AP107" s="4"/>
      <c r="AQ107" s="4"/>
      <c r="AR107" s="4"/>
      <c r="AS107" s="4"/>
      <c r="AT107" s="164"/>
      <c r="AU107" s="164"/>
      <c r="AV107" s="164"/>
      <c r="AW107" s="164"/>
      <c r="AX107" s="164"/>
      <c r="AY107" s="164"/>
      <c r="AZ107" s="167"/>
      <c r="BA107" s="164"/>
      <c r="BB107" s="164"/>
      <c r="BC107" s="164"/>
      <c r="BD107" s="164"/>
      <c r="BE107" s="164"/>
      <c r="BF107" s="164"/>
      <c r="BG107" s="164"/>
      <c r="BH107" s="164"/>
      <c r="BI107" s="164"/>
      <c r="BJ107" s="164"/>
      <c r="BK107" s="164"/>
      <c r="BL107" s="164"/>
      <c r="BM107" s="164"/>
      <c r="BN107" s="164"/>
      <c r="BO107" s="164"/>
      <c r="BP107" s="164"/>
      <c r="BQ107" s="164"/>
      <c r="BR107" s="164"/>
      <c r="BS107" s="164"/>
      <c r="BT107" s="164"/>
      <c r="BU107" s="164"/>
      <c r="BV107" s="167"/>
      <c r="BW107" s="164"/>
      <c r="BX107" s="164"/>
      <c r="BY107" s="164"/>
      <c r="BZ107" s="164"/>
      <c r="CA107" s="164"/>
      <c r="CB107" s="164"/>
      <c r="CC107" s="164"/>
    </row>
    <row r="108" spans="1:81">
      <c r="A108" s="4"/>
      <c r="B108" s="4"/>
      <c r="C108" s="4"/>
      <c r="D108" s="4"/>
      <c r="E108" s="4"/>
      <c r="F108" s="4"/>
      <c r="G108" s="4"/>
      <c r="H108" s="3"/>
      <c r="I108" s="4"/>
      <c r="J108" s="4"/>
      <c r="K108" s="4"/>
      <c r="L108" s="4"/>
      <c r="M108" s="4"/>
      <c r="N108" s="4"/>
      <c r="O108" s="4"/>
      <c r="P108" s="4"/>
      <c r="Q108" s="4"/>
      <c r="R108" s="4"/>
      <c r="S108" s="4"/>
      <c r="T108" s="4"/>
      <c r="U108" s="4"/>
      <c r="V108" s="164"/>
      <c r="W108" s="164"/>
      <c r="X108" s="164"/>
      <c r="Y108" s="164"/>
      <c r="Z108" s="164"/>
      <c r="AA108" s="167"/>
      <c r="AB108" s="164"/>
      <c r="AC108" s="164"/>
      <c r="AD108" s="164"/>
      <c r="AE108" s="3"/>
      <c r="AF108" s="3"/>
      <c r="AG108" s="3"/>
      <c r="AH108" s="3"/>
      <c r="AI108" s="4"/>
      <c r="AJ108" s="3"/>
      <c r="AK108" s="3"/>
      <c r="AL108" s="3"/>
      <c r="AM108" s="3"/>
      <c r="AN108" s="4"/>
      <c r="AO108" s="4"/>
      <c r="AP108" s="4"/>
      <c r="AQ108" s="4"/>
      <c r="AR108" s="4"/>
      <c r="AS108" s="4"/>
      <c r="AT108" s="164"/>
      <c r="AU108" s="164"/>
      <c r="AV108" s="164"/>
      <c r="AW108" s="164"/>
      <c r="AX108" s="164"/>
      <c r="AY108" s="164"/>
      <c r="AZ108" s="167"/>
      <c r="BA108" s="164"/>
      <c r="BB108" s="164"/>
      <c r="BC108" s="164"/>
      <c r="BD108" s="164"/>
      <c r="BE108" s="164"/>
      <c r="BF108" s="164"/>
      <c r="BG108" s="164"/>
      <c r="BH108" s="164"/>
      <c r="BI108" s="164"/>
      <c r="BJ108" s="164"/>
      <c r="BK108" s="164"/>
      <c r="BL108" s="164"/>
      <c r="BM108" s="164"/>
      <c r="BN108" s="164"/>
      <c r="BO108" s="164"/>
      <c r="BP108" s="164"/>
      <c r="BQ108" s="164"/>
      <c r="BR108" s="164"/>
      <c r="BS108" s="164"/>
      <c r="BT108" s="164"/>
      <c r="BU108" s="164"/>
      <c r="BV108" s="167"/>
      <c r="BW108" s="164"/>
      <c r="BX108" s="164"/>
      <c r="BY108" s="164"/>
      <c r="BZ108" s="164"/>
      <c r="CA108" s="164"/>
      <c r="CB108" s="164"/>
      <c r="CC108" s="164"/>
    </row>
    <row r="109" spans="1:81">
      <c r="A109" s="4"/>
      <c r="B109" s="4"/>
      <c r="C109" s="4"/>
      <c r="D109" s="4"/>
      <c r="E109" s="4"/>
      <c r="F109" s="4"/>
      <c r="G109" s="4"/>
      <c r="H109" s="3"/>
      <c r="I109" s="4"/>
      <c r="J109" s="4"/>
      <c r="K109" s="4"/>
      <c r="L109" s="4"/>
      <c r="M109" s="4"/>
      <c r="N109" s="4"/>
      <c r="O109" s="4"/>
      <c r="P109" s="4"/>
      <c r="Q109" s="4"/>
      <c r="R109" s="4"/>
      <c r="S109" s="4"/>
      <c r="T109" s="4"/>
      <c r="U109" s="4"/>
      <c r="V109" s="164"/>
      <c r="W109" s="164"/>
      <c r="X109" s="164"/>
      <c r="Y109" s="164"/>
      <c r="Z109" s="164"/>
      <c r="AA109" s="167"/>
      <c r="AB109" s="164"/>
      <c r="AC109" s="164"/>
      <c r="AD109" s="164"/>
      <c r="AE109" s="3"/>
      <c r="AF109" s="3"/>
      <c r="AG109" s="3"/>
      <c r="AH109" s="3"/>
      <c r="AI109" s="4"/>
      <c r="AJ109" s="3"/>
      <c r="AK109" s="3"/>
      <c r="AL109" s="3"/>
      <c r="AM109" s="3"/>
      <c r="AN109" s="4"/>
      <c r="AO109" s="4"/>
      <c r="AP109" s="4"/>
      <c r="AQ109" s="4"/>
      <c r="AR109" s="4"/>
      <c r="AS109" s="4"/>
      <c r="AT109" s="164"/>
      <c r="AU109" s="164"/>
      <c r="AV109" s="164"/>
      <c r="AW109" s="164"/>
      <c r="AX109" s="164"/>
      <c r="AY109" s="164"/>
      <c r="AZ109" s="167"/>
      <c r="BA109" s="164"/>
      <c r="BB109" s="164"/>
      <c r="BC109" s="164"/>
      <c r="BD109" s="164"/>
      <c r="BE109" s="164"/>
      <c r="BF109" s="164"/>
      <c r="BG109" s="164"/>
      <c r="BH109" s="164"/>
      <c r="BI109" s="164"/>
      <c r="BJ109" s="164"/>
      <c r="BK109" s="164"/>
      <c r="BL109" s="164"/>
      <c r="BM109" s="164"/>
      <c r="BN109" s="164"/>
      <c r="BO109" s="164"/>
      <c r="BP109" s="164"/>
      <c r="BQ109" s="164"/>
      <c r="BR109" s="164"/>
      <c r="BS109" s="164"/>
      <c r="BT109" s="164"/>
      <c r="BU109" s="164"/>
      <c r="BV109" s="167"/>
      <c r="BW109" s="164"/>
      <c r="BX109" s="164"/>
      <c r="BY109" s="164"/>
      <c r="BZ109" s="164"/>
      <c r="CA109" s="164"/>
      <c r="CB109" s="164"/>
      <c r="CC109" s="164"/>
    </row>
    <row r="110" spans="1:81">
      <c r="A110" s="4"/>
      <c r="B110" s="4"/>
      <c r="C110" s="4"/>
      <c r="D110" s="4"/>
      <c r="E110" s="4"/>
      <c r="F110" s="4"/>
      <c r="G110" s="4"/>
      <c r="H110" s="3"/>
      <c r="I110" s="4"/>
      <c r="J110" s="4"/>
      <c r="K110" s="4"/>
      <c r="L110" s="4"/>
      <c r="M110" s="4"/>
      <c r="N110" s="4"/>
      <c r="O110" s="4"/>
      <c r="P110" s="4"/>
      <c r="Q110" s="4"/>
      <c r="R110" s="4"/>
      <c r="S110" s="4"/>
      <c r="T110" s="4"/>
      <c r="U110" s="4"/>
      <c r="V110" s="164"/>
      <c r="W110" s="164"/>
      <c r="X110" s="164"/>
      <c r="Y110" s="164"/>
      <c r="Z110" s="164"/>
      <c r="AA110" s="167"/>
      <c r="AB110" s="164"/>
      <c r="AC110" s="164"/>
      <c r="AD110" s="164"/>
      <c r="AE110" s="3"/>
      <c r="AF110" s="3"/>
      <c r="AG110" s="3"/>
      <c r="AH110" s="3"/>
      <c r="AI110" s="4"/>
      <c r="AJ110" s="3"/>
      <c r="AK110" s="3"/>
      <c r="AL110" s="3"/>
      <c r="AM110" s="3"/>
      <c r="AN110" s="4"/>
      <c r="AO110" s="4"/>
      <c r="AP110" s="4"/>
      <c r="AQ110" s="4"/>
      <c r="AR110" s="4"/>
      <c r="AS110" s="4"/>
      <c r="AT110" s="164"/>
      <c r="AU110" s="164"/>
      <c r="AV110" s="164"/>
      <c r="AW110" s="164"/>
      <c r="AX110" s="164"/>
      <c r="AY110" s="164"/>
      <c r="AZ110" s="167"/>
      <c r="BA110" s="164"/>
      <c r="BB110" s="164"/>
      <c r="BC110" s="164"/>
      <c r="BD110" s="164"/>
      <c r="BE110" s="164"/>
      <c r="BF110" s="164"/>
      <c r="BG110" s="164"/>
      <c r="BH110" s="164"/>
      <c r="BI110" s="164"/>
      <c r="BJ110" s="164"/>
      <c r="BK110" s="164"/>
      <c r="BL110" s="164"/>
      <c r="BM110" s="164"/>
      <c r="BN110" s="164"/>
      <c r="BO110" s="164"/>
      <c r="BP110" s="164"/>
      <c r="BQ110" s="164"/>
      <c r="BR110" s="164"/>
      <c r="BS110" s="164"/>
      <c r="BT110" s="164"/>
      <c r="BU110" s="164"/>
      <c r="BV110" s="167"/>
      <c r="BW110" s="164"/>
      <c r="BX110" s="164"/>
      <c r="BY110" s="164"/>
      <c r="BZ110" s="164"/>
      <c r="CA110" s="164"/>
      <c r="CB110" s="164"/>
      <c r="CC110" s="164"/>
    </row>
    <row r="111" spans="1:81">
      <c r="A111" s="4"/>
      <c r="B111" s="4"/>
      <c r="C111" s="4"/>
      <c r="D111" s="4"/>
      <c r="E111" s="4"/>
      <c r="F111" s="4"/>
      <c r="G111" s="4"/>
      <c r="H111" s="3"/>
      <c r="I111" s="4"/>
      <c r="J111" s="4"/>
      <c r="K111" s="4"/>
      <c r="L111" s="4"/>
      <c r="M111" s="4"/>
      <c r="N111" s="4"/>
      <c r="O111" s="4"/>
      <c r="P111" s="4"/>
      <c r="Q111" s="4"/>
      <c r="R111" s="4"/>
      <c r="S111" s="4"/>
      <c r="T111" s="4"/>
      <c r="U111" s="4"/>
      <c r="V111" s="164"/>
      <c r="W111" s="164"/>
      <c r="X111" s="164"/>
      <c r="Y111" s="164"/>
      <c r="Z111" s="164"/>
      <c r="AA111" s="167"/>
      <c r="AB111" s="164"/>
      <c r="AC111" s="164"/>
      <c r="AD111" s="164"/>
      <c r="AE111" s="3"/>
      <c r="AF111" s="3"/>
      <c r="AG111" s="3"/>
      <c r="AH111" s="3"/>
      <c r="AI111" s="4"/>
      <c r="AJ111" s="3"/>
      <c r="AK111" s="3"/>
      <c r="AL111" s="3"/>
      <c r="AM111" s="3"/>
      <c r="AN111" s="4"/>
      <c r="AO111" s="4"/>
      <c r="AP111" s="4"/>
      <c r="AQ111" s="4"/>
      <c r="AR111" s="4"/>
      <c r="AS111" s="4"/>
      <c r="AT111" s="164"/>
      <c r="AU111" s="164"/>
      <c r="AV111" s="164"/>
      <c r="AW111" s="164"/>
      <c r="AX111" s="164"/>
      <c r="AY111" s="164"/>
      <c r="AZ111" s="167"/>
      <c r="BA111" s="164"/>
      <c r="BB111" s="164"/>
      <c r="BC111" s="164"/>
      <c r="BD111" s="164"/>
      <c r="BE111" s="164"/>
      <c r="BF111" s="164"/>
      <c r="BG111" s="164"/>
      <c r="BH111" s="164"/>
      <c r="BI111" s="164"/>
      <c r="BJ111" s="164"/>
      <c r="BK111" s="164"/>
      <c r="BL111" s="164"/>
      <c r="BM111" s="164"/>
      <c r="BN111" s="164"/>
      <c r="BO111" s="164"/>
      <c r="BP111" s="164"/>
      <c r="BQ111" s="164"/>
      <c r="BR111" s="164"/>
      <c r="BS111" s="164"/>
      <c r="BT111" s="164"/>
      <c r="BU111" s="164"/>
      <c r="BV111" s="167"/>
      <c r="BW111" s="164"/>
      <c r="BX111" s="164"/>
      <c r="BY111" s="164"/>
      <c r="BZ111" s="164"/>
      <c r="CA111" s="164"/>
      <c r="CB111" s="164"/>
      <c r="CC111" s="164"/>
    </row>
    <row r="112" spans="1:81">
      <c r="A112" s="4"/>
      <c r="B112" s="4"/>
      <c r="C112" s="4"/>
      <c r="D112" s="4"/>
      <c r="E112" s="4"/>
      <c r="F112" s="4"/>
      <c r="G112" s="4"/>
      <c r="H112" s="3"/>
      <c r="I112" s="4"/>
      <c r="J112" s="4"/>
      <c r="K112" s="4"/>
      <c r="L112" s="4"/>
      <c r="M112" s="4"/>
      <c r="N112" s="4"/>
      <c r="O112" s="4"/>
      <c r="P112" s="4"/>
      <c r="Q112" s="4"/>
      <c r="R112" s="4"/>
      <c r="S112" s="4"/>
      <c r="T112" s="4"/>
      <c r="U112" s="4"/>
      <c r="V112" s="164"/>
      <c r="W112" s="164"/>
      <c r="X112" s="164"/>
      <c r="Y112" s="164"/>
      <c r="Z112" s="164"/>
      <c r="AA112" s="167"/>
      <c r="AB112" s="164"/>
      <c r="AC112" s="164"/>
      <c r="AD112" s="164"/>
      <c r="AE112" s="3"/>
      <c r="AF112" s="3"/>
      <c r="AG112" s="3"/>
      <c r="AH112" s="3"/>
      <c r="AI112" s="4"/>
      <c r="AJ112" s="3"/>
      <c r="AK112" s="3"/>
      <c r="AL112" s="3"/>
      <c r="AM112" s="3"/>
      <c r="AN112" s="4"/>
      <c r="AO112" s="4"/>
      <c r="AP112" s="4"/>
      <c r="AQ112" s="4"/>
      <c r="AR112" s="4"/>
      <c r="AS112" s="4"/>
      <c r="AT112" s="164"/>
      <c r="AU112" s="164"/>
      <c r="AV112" s="164"/>
      <c r="AW112" s="164"/>
      <c r="AX112" s="164"/>
      <c r="AY112" s="164"/>
      <c r="AZ112" s="167"/>
      <c r="BA112" s="164"/>
      <c r="BB112" s="164"/>
      <c r="BC112" s="164"/>
      <c r="BD112" s="164"/>
      <c r="BE112" s="164"/>
      <c r="BF112" s="164"/>
      <c r="BG112" s="164"/>
      <c r="BH112" s="164"/>
      <c r="BI112" s="164"/>
      <c r="BJ112" s="164"/>
      <c r="BK112" s="164"/>
      <c r="BL112" s="164"/>
      <c r="BM112" s="164"/>
      <c r="BN112" s="164"/>
      <c r="BO112" s="164"/>
      <c r="BP112" s="164"/>
      <c r="BQ112" s="164"/>
      <c r="BR112" s="164"/>
      <c r="BS112" s="164"/>
      <c r="BT112" s="164"/>
      <c r="BU112" s="164"/>
      <c r="BV112" s="167"/>
      <c r="BW112" s="164"/>
      <c r="BX112" s="164"/>
      <c r="BY112" s="164"/>
      <c r="BZ112" s="164"/>
      <c r="CA112" s="164"/>
      <c r="CB112" s="164"/>
      <c r="CC112" s="164"/>
    </row>
    <row r="113" spans="1:81">
      <c r="A113" s="4"/>
      <c r="B113" s="4"/>
      <c r="C113" s="4"/>
      <c r="D113" s="4"/>
      <c r="E113" s="4"/>
      <c r="F113" s="4"/>
      <c r="G113" s="4"/>
      <c r="H113" s="3"/>
      <c r="I113" s="4"/>
      <c r="J113" s="4"/>
      <c r="K113" s="4"/>
      <c r="L113" s="4"/>
      <c r="M113" s="4"/>
      <c r="N113" s="4"/>
      <c r="O113" s="4"/>
      <c r="P113" s="4"/>
      <c r="Q113" s="4"/>
      <c r="R113" s="4"/>
      <c r="S113" s="4"/>
      <c r="T113" s="4"/>
      <c r="U113" s="4"/>
      <c r="V113" s="164"/>
      <c r="W113" s="164"/>
      <c r="X113" s="164"/>
      <c r="Y113" s="164"/>
      <c r="Z113" s="164"/>
      <c r="AA113" s="167"/>
      <c r="AB113" s="164"/>
      <c r="AC113" s="164"/>
      <c r="AD113" s="164"/>
      <c r="AE113" s="3"/>
      <c r="AF113" s="3"/>
      <c r="AG113" s="3"/>
      <c r="AH113" s="3"/>
      <c r="AI113" s="4"/>
      <c r="AJ113" s="3"/>
      <c r="AK113" s="3"/>
      <c r="AL113" s="3"/>
      <c r="AM113" s="3"/>
      <c r="AN113" s="4"/>
      <c r="AO113" s="4"/>
      <c r="AP113" s="4"/>
      <c r="AQ113" s="4"/>
      <c r="AR113" s="4"/>
      <c r="AS113" s="4"/>
      <c r="AT113" s="164"/>
      <c r="AU113" s="164"/>
      <c r="AV113" s="164"/>
      <c r="AW113" s="164"/>
      <c r="AX113" s="164"/>
      <c r="AY113" s="164"/>
      <c r="AZ113" s="167"/>
      <c r="BA113" s="164"/>
      <c r="BB113" s="164"/>
      <c r="BC113" s="164"/>
      <c r="BD113" s="164"/>
      <c r="BE113" s="164"/>
      <c r="BF113" s="164"/>
      <c r="BG113" s="164"/>
      <c r="BH113" s="164"/>
      <c r="BI113" s="164"/>
      <c r="BJ113" s="164"/>
      <c r="BK113" s="164"/>
      <c r="BL113" s="164"/>
      <c r="BM113" s="164"/>
      <c r="BN113" s="164"/>
      <c r="BO113" s="164"/>
      <c r="BP113" s="164"/>
      <c r="BQ113" s="164"/>
      <c r="BR113" s="164"/>
      <c r="BS113" s="164"/>
      <c r="BT113" s="164"/>
      <c r="BU113" s="164"/>
      <c r="BV113" s="167"/>
      <c r="BW113" s="164"/>
      <c r="BX113" s="164"/>
      <c r="BY113" s="164"/>
      <c r="BZ113" s="164"/>
      <c r="CA113" s="164"/>
      <c r="CB113" s="164"/>
      <c r="CC113" s="164"/>
    </row>
    <row r="114" spans="1:81">
      <c r="A114" s="4"/>
      <c r="B114" s="4"/>
      <c r="C114" s="4"/>
      <c r="D114" s="4"/>
      <c r="E114" s="4"/>
      <c r="F114" s="4"/>
      <c r="G114" s="4"/>
      <c r="H114" s="3"/>
      <c r="I114" s="4"/>
      <c r="J114" s="4"/>
      <c r="K114" s="4"/>
      <c r="L114" s="4"/>
      <c r="M114" s="4"/>
      <c r="N114" s="4"/>
      <c r="O114" s="4"/>
      <c r="P114" s="4"/>
      <c r="Q114" s="4"/>
      <c r="R114" s="4"/>
      <c r="S114" s="4"/>
      <c r="T114" s="4"/>
      <c r="U114" s="4"/>
      <c r="V114" s="164"/>
      <c r="W114" s="164"/>
      <c r="X114" s="164"/>
      <c r="Y114" s="164"/>
      <c r="Z114" s="164"/>
      <c r="AA114" s="167"/>
      <c r="AB114" s="164"/>
      <c r="AC114" s="164"/>
      <c r="AD114" s="164"/>
      <c r="AE114" s="3"/>
      <c r="AF114" s="3"/>
      <c r="AG114" s="3"/>
      <c r="AH114" s="3"/>
      <c r="AI114" s="4"/>
      <c r="AJ114" s="3"/>
      <c r="AK114" s="3"/>
      <c r="AL114" s="3"/>
      <c r="AM114" s="3"/>
      <c r="AN114" s="4"/>
      <c r="AO114" s="4"/>
      <c r="AP114" s="4"/>
      <c r="AQ114" s="4"/>
      <c r="AR114" s="4"/>
      <c r="AS114" s="4"/>
      <c r="AT114" s="164"/>
      <c r="AU114" s="164"/>
      <c r="AV114" s="164"/>
      <c r="AW114" s="164"/>
      <c r="AX114" s="164"/>
      <c r="AY114" s="164"/>
      <c r="AZ114" s="167"/>
      <c r="BA114" s="164"/>
      <c r="BB114" s="164"/>
      <c r="BC114" s="164"/>
      <c r="BD114" s="164"/>
      <c r="BE114" s="164"/>
      <c r="BF114" s="164"/>
      <c r="BG114" s="164"/>
      <c r="BH114" s="164"/>
      <c r="BI114" s="164"/>
      <c r="BJ114" s="164"/>
      <c r="BK114" s="164"/>
      <c r="BL114" s="164"/>
      <c r="BM114" s="164"/>
      <c r="BN114" s="164"/>
      <c r="BO114" s="164"/>
      <c r="BP114" s="164"/>
      <c r="BQ114" s="164"/>
      <c r="BR114" s="164"/>
      <c r="BS114" s="164"/>
      <c r="BT114" s="164"/>
      <c r="BU114" s="164"/>
      <c r="BV114" s="167"/>
      <c r="BW114" s="164"/>
      <c r="BX114" s="164"/>
      <c r="BY114" s="164"/>
      <c r="BZ114" s="164"/>
      <c r="CA114" s="164"/>
      <c r="CB114" s="164"/>
      <c r="CC114" s="164"/>
    </row>
    <row r="115" spans="1:81">
      <c r="A115" s="4"/>
      <c r="B115" s="4"/>
      <c r="C115" s="4"/>
      <c r="D115" s="4"/>
      <c r="E115" s="4"/>
      <c r="F115" s="4"/>
      <c r="G115" s="4"/>
      <c r="H115" s="3"/>
      <c r="I115" s="4"/>
      <c r="J115" s="4"/>
      <c r="K115" s="4"/>
      <c r="L115" s="4"/>
      <c r="M115" s="4"/>
      <c r="N115" s="4"/>
      <c r="O115" s="4"/>
      <c r="P115" s="4"/>
      <c r="Q115" s="4"/>
      <c r="R115" s="4"/>
      <c r="S115" s="4"/>
      <c r="T115" s="4"/>
      <c r="U115" s="4"/>
      <c r="V115" s="164"/>
      <c r="W115" s="164"/>
      <c r="X115" s="164"/>
      <c r="Y115" s="164"/>
      <c r="Z115" s="164"/>
      <c r="AA115" s="167"/>
      <c r="AB115" s="164"/>
      <c r="AC115" s="164"/>
      <c r="AD115" s="164"/>
      <c r="AE115" s="3"/>
      <c r="AF115" s="3"/>
      <c r="AG115" s="3"/>
      <c r="AH115" s="3"/>
      <c r="AI115" s="4"/>
      <c r="AJ115" s="3"/>
      <c r="AK115" s="3"/>
      <c r="AL115" s="3"/>
      <c r="AM115" s="3"/>
      <c r="AN115" s="4"/>
      <c r="AO115" s="4"/>
      <c r="AP115" s="4"/>
      <c r="AQ115" s="4"/>
      <c r="AR115" s="4"/>
      <c r="AS115" s="4"/>
      <c r="AT115" s="164"/>
      <c r="AU115" s="164"/>
      <c r="AV115" s="164"/>
      <c r="AW115" s="164"/>
      <c r="AX115" s="164"/>
      <c r="AY115" s="164"/>
      <c r="AZ115" s="167"/>
      <c r="BA115" s="164"/>
      <c r="BB115" s="164"/>
      <c r="BC115" s="164"/>
      <c r="BD115" s="164"/>
      <c r="BE115" s="164"/>
      <c r="BF115" s="164"/>
      <c r="BG115" s="164"/>
      <c r="BH115" s="164"/>
      <c r="BI115" s="164"/>
      <c r="BJ115" s="164"/>
      <c r="BK115" s="164"/>
      <c r="BL115" s="164"/>
      <c r="BM115" s="164"/>
      <c r="BN115" s="164"/>
      <c r="BO115" s="164"/>
      <c r="BP115" s="164"/>
      <c r="BQ115" s="164"/>
      <c r="BR115" s="164"/>
      <c r="BS115" s="164"/>
      <c r="BT115" s="164"/>
      <c r="BU115" s="164"/>
      <c r="BV115" s="167"/>
      <c r="BW115" s="164"/>
      <c r="BX115" s="164"/>
      <c r="BY115" s="164"/>
      <c r="BZ115" s="164"/>
      <c r="CA115" s="164"/>
      <c r="CB115" s="164"/>
      <c r="CC115" s="164"/>
    </row>
    <row r="116" spans="1:81">
      <c r="A116" s="4"/>
      <c r="B116" s="4"/>
      <c r="C116" s="4"/>
      <c r="D116" s="4"/>
      <c r="E116" s="4"/>
      <c r="F116" s="4"/>
      <c r="G116" s="4"/>
      <c r="H116" s="3"/>
      <c r="I116" s="4"/>
      <c r="J116" s="4"/>
      <c r="K116" s="4"/>
      <c r="L116" s="4"/>
      <c r="M116" s="4"/>
      <c r="N116" s="4"/>
      <c r="O116" s="4"/>
      <c r="P116" s="4"/>
      <c r="Q116" s="4"/>
      <c r="R116" s="4"/>
      <c r="S116" s="4"/>
      <c r="T116" s="4"/>
      <c r="U116" s="4"/>
      <c r="V116" s="164"/>
      <c r="W116" s="164"/>
      <c r="X116" s="164"/>
      <c r="Y116" s="164"/>
      <c r="Z116" s="164"/>
      <c r="AA116" s="167"/>
      <c r="AB116" s="164"/>
      <c r="AC116" s="164"/>
      <c r="AD116" s="164"/>
      <c r="AE116" s="3"/>
      <c r="AF116" s="3"/>
      <c r="AG116" s="3"/>
      <c r="AH116" s="3"/>
      <c r="AI116" s="4"/>
      <c r="AJ116" s="3"/>
      <c r="AK116" s="3"/>
      <c r="AL116" s="3"/>
      <c r="AM116" s="3"/>
      <c r="AN116" s="4"/>
      <c r="AO116" s="4"/>
      <c r="AP116" s="4"/>
      <c r="AQ116" s="4"/>
      <c r="AR116" s="4"/>
      <c r="AS116" s="4"/>
      <c r="AT116" s="164"/>
      <c r="AU116" s="164"/>
      <c r="AV116" s="164"/>
      <c r="AW116" s="164"/>
      <c r="AX116" s="164"/>
      <c r="AY116" s="164"/>
      <c r="AZ116" s="167"/>
      <c r="BA116" s="164"/>
      <c r="BB116" s="164"/>
      <c r="BC116" s="164"/>
      <c r="BD116" s="164"/>
      <c r="BE116" s="164"/>
      <c r="BF116" s="164"/>
      <c r="BG116" s="164"/>
      <c r="BH116" s="164"/>
      <c r="BI116" s="164"/>
      <c r="BJ116" s="164"/>
      <c r="BK116" s="164"/>
      <c r="BL116" s="164"/>
      <c r="BM116" s="164"/>
      <c r="BN116" s="164"/>
      <c r="BO116" s="164"/>
      <c r="BP116" s="164"/>
      <c r="BQ116" s="164"/>
      <c r="BR116" s="164"/>
      <c r="BS116" s="164"/>
      <c r="BT116" s="164"/>
      <c r="BU116" s="164"/>
      <c r="BV116" s="167"/>
      <c r="BW116" s="164"/>
      <c r="BX116" s="164"/>
      <c r="BY116" s="164"/>
      <c r="BZ116" s="164"/>
      <c r="CA116" s="164"/>
      <c r="CB116" s="164"/>
      <c r="CC116" s="164"/>
    </row>
    <row r="117" spans="1:81">
      <c r="A117" s="4"/>
      <c r="B117" s="4"/>
      <c r="C117" s="4"/>
      <c r="D117" s="4"/>
      <c r="E117" s="4"/>
      <c r="F117" s="4"/>
      <c r="G117" s="4"/>
      <c r="H117" s="3"/>
      <c r="I117" s="4"/>
      <c r="J117" s="4"/>
      <c r="K117" s="4"/>
      <c r="L117" s="4"/>
      <c r="M117" s="4"/>
      <c r="N117" s="4"/>
      <c r="O117" s="4"/>
      <c r="P117" s="4"/>
      <c r="Q117" s="4"/>
      <c r="R117" s="4"/>
      <c r="S117" s="4"/>
      <c r="T117" s="4"/>
      <c r="U117" s="4"/>
      <c r="V117" s="164"/>
      <c r="W117" s="164"/>
      <c r="X117" s="164"/>
      <c r="Y117" s="164"/>
      <c r="Z117" s="164"/>
      <c r="AA117" s="167"/>
      <c r="AB117" s="164"/>
      <c r="AC117" s="164"/>
      <c r="AD117" s="164"/>
      <c r="AE117" s="3"/>
      <c r="AF117" s="3"/>
      <c r="AG117" s="3"/>
      <c r="AH117" s="3"/>
      <c r="AI117" s="4"/>
      <c r="AJ117" s="3"/>
      <c r="AK117" s="3"/>
      <c r="AL117" s="3"/>
      <c r="AM117" s="3"/>
      <c r="AN117" s="4"/>
      <c r="AO117" s="4"/>
      <c r="AP117" s="4"/>
      <c r="AQ117" s="4"/>
      <c r="AR117" s="4"/>
      <c r="AS117" s="4"/>
      <c r="AT117" s="164"/>
      <c r="AU117" s="164"/>
      <c r="AV117" s="164"/>
      <c r="AW117" s="164"/>
      <c r="AX117" s="164"/>
      <c r="AY117" s="164"/>
      <c r="AZ117" s="167"/>
      <c r="BA117" s="164"/>
      <c r="BB117" s="164"/>
      <c r="BC117" s="164"/>
      <c r="BD117" s="164"/>
      <c r="BE117" s="164"/>
      <c r="BF117" s="164"/>
      <c r="BG117" s="164"/>
      <c r="BH117" s="164"/>
      <c r="BI117" s="164"/>
      <c r="BJ117" s="164"/>
      <c r="BK117" s="164"/>
      <c r="BL117" s="164"/>
      <c r="BM117" s="164"/>
      <c r="BN117" s="164"/>
      <c r="BO117" s="164"/>
      <c r="BP117" s="164"/>
      <c r="BQ117" s="164"/>
      <c r="BR117" s="164"/>
      <c r="BS117" s="164"/>
      <c r="BT117" s="164"/>
      <c r="BU117" s="164"/>
      <c r="BV117" s="167"/>
      <c r="BW117" s="164"/>
      <c r="BX117" s="164"/>
      <c r="BY117" s="164"/>
      <c r="BZ117" s="164"/>
      <c r="CA117" s="164"/>
      <c r="CB117" s="164"/>
      <c r="CC117" s="164"/>
    </row>
    <row r="118" spans="1:81">
      <c r="A118" s="4"/>
      <c r="B118" s="4"/>
      <c r="C118" s="4"/>
      <c r="D118" s="4"/>
      <c r="E118" s="4"/>
      <c r="F118" s="4"/>
      <c r="G118" s="4"/>
      <c r="H118" s="3"/>
      <c r="I118" s="4"/>
      <c r="J118" s="4"/>
      <c r="K118" s="4"/>
      <c r="L118" s="4"/>
      <c r="M118" s="4"/>
      <c r="N118" s="4"/>
      <c r="O118" s="4"/>
      <c r="P118" s="4"/>
      <c r="Q118" s="4"/>
      <c r="R118" s="4"/>
      <c r="S118" s="4"/>
      <c r="T118" s="4"/>
      <c r="U118" s="4"/>
      <c r="V118" s="164"/>
      <c r="W118" s="164"/>
      <c r="X118" s="164"/>
      <c r="Y118" s="164"/>
      <c r="Z118" s="164"/>
      <c r="AA118" s="167"/>
      <c r="AB118" s="164"/>
      <c r="AC118" s="164"/>
      <c r="AD118" s="164"/>
      <c r="AE118" s="3"/>
      <c r="AF118" s="3"/>
      <c r="AG118" s="3"/>
      <c r="AH118" s="3"/>
      <c r="AI118" s="4"/>
      <c r="AJ118" s="3"/>
      <c r="AK118" s="3"/>
      <c r="AL118" s="3"/>
      <c r="AM118" s="3"/>
      <c r="AN118" s="4"/>
      <c r="AO118" s="4"/>
      <c r="AP118" s="4"/>
      <c r="AQ118" s="4"/>
      <c r="AR118" s="4"/>
      <c r="AS118" s="4"/>
      <c r="AT118" s="164"/>
      <c r="AU118" s="164"/>
      <c r="AV118" s="164"/>
      <c r="AW118" s="164"/>
      <c r="AX118" s="164"/>
      <c r="AY118" s="164"/>
      <c r="AZ118" s="167"/>
      <c r="BA118" s="164"/>
      <c r="BB118" s="164"/>
      <c r="BC118" s="164"/>
      <c r="BD118" s="164"/>
      <c r="BE118" s="164"/>
      <c r="BF118" s="164"/>
      <c r="BG118" s="164"/>
      <c r="BH118" s="164"/>
      <c r="BI118" s="164"/>
      <c r="BJ118" s="164"/>
      <c r="BK118" s="164"/>
      <c r="BL118" s="164"/>
      <c r="BM118" s="164"/>
      <c r="BN118" s="164"/>
      <c r="BO118" s="164"/>
      <c r="BP118" s="164"/>
      <c r="BQ118" s="164"/>
      <c r="BR118" s="164"/>
      <c r="BS118" s="164"/>
      <c r="BT118" s="164"/>
      <c r="BU118" s="164"/>
      <c r="BV118" s="167"/>
      <c r="BW118" s="164"/>
      <c r="BX118" s="164"/>
      <c r="BY118" s="164"/>
      <c r="BZ118" s="164"/>
      <c r="CA118" s="164"/>
      <c r="CB118" s="164"/>
      <c r="CC118" s="164"/>
    </row>
    <row r="119" spans="1:81">
      <c r="A119" s="4"/>
      <c r="B119" s="4"/>
      <c r="C119" s="4"/>
      <c r="D119" s="4"/>
      <c r="E119" s="4"/>
      <c r="F119" s="4"/>
      <c r="G119" s="4"/>
      <c r="H119" s="3"/>
      <c r="I119" s="4"/>
      <c r="J119" s="4"/>
      <c r="K119" s="4"/>
      <c r="L119" s="4"/>
      <c r="M119" s="4"/>
      <c r="N119" s="4"/>
      <c r="O119" s="4"/>
      <c r="P119" s="4"/>
      <c r="Q119" s="4"/>
      <c r="R119" s="4"/>
      <c r="S119" s="4"/>
      <c r="T119" s="4"/>
      <c r="U119" s="4"/>
      <c r="V119" s="164"/>
      <c r="W119" s="164"/>
      <c r="X119" s="164"/>
      <c r="Y119" s="164"/>
      <c r="Z119" s="164"/>
      <c r="AA119" s="167"/>
      <c r="AB119" s="164"/>
      <c r="AC119" s="164"/>
      <c r="AD119" s="164"/>
      <c r="AE119" s="3"/>
      <c r="AF119" s="3"/>
      <c r="AG119" s="3"/>
      <c r="AH119" s="3"/>
      <c r="AI119" s="4"/>
      <c r="AJ119" s="3"/>
      <c r="AK119" s="3"/>
      <c r="AL119" s="3"/>
      <c r="AM119" s="3"/>
      <c r="AN119" s="4"/>
      <c r="AO119" s="4"/>
      <c r="AP119" s="4"/>
      <c r="AQ119" s="4"/>
      <c r="AR119" s="4"/>
      <c r="AS119" s="4"/>
      <c r="AT119" s="164"/>
      <c r="AU119" s="164"/>
      <c r="AV119" s="164"/>
      <c r="AW119" s="164"/>
      <c r="AX119" s="164"/>
      <c r="AY119" s="164"/>
      <c r="AZ119" s="167"/>
      <c r="BA119" s="164"/>
      <c r="BB119" s="164"/>
      <c r="BC119" s="164"/>
      <c r="BD119" s="164"/>
      <c r="BE119" s="164"/>
      <c r="BF119" s="164"/>
      <c r="BG119" s="164"/>
      <c r="BH119" s="164"/>
      <c r="BI119" s="164"/>
      <c r="BJ119" s="164"/>
      <c r="BK119" s="164"/>
      <c r="BL119" s="164"/>
      <c r="BM119" s="164"/>
      <c r="BN119" s="164"/>
      <c r="BO119" s="164"/>
      <c r="BP119" s="164"/>
      <c r="BQ119" s="164"/>
      <c r="BR119" s="164"/>
      <c r="BS119" s="164"/>
      <c r="BT119" s="164"/>
      <c r="BU119" s="164"/>
      <c r="BV119" s="167"/>
      <c r="BW119" s="164"/>
      <c r="BX119" s="164"/>
      <c r="BY119" s="164"/>
      <c r="BZ119" s="164"/>
      <c r="CA119" s="164"/>
      <c r="CB119" s="164"/>
      <c r="CC119" s="164"/>
    </row>
    <row r="120" spans="1:81">
      <c r="A120" s="4"/>
      <c r="B120" s="4"/>
      <c r="C120" s="4"/>
      <c r="D120" s="4"/>
      <c r="E120" s="4"/>
      <c r="F120" s="4"/>
      <c r="G120" s="4"/>
      <c r="H120" s="3"/>
      <c r="I120" s="4"/>
      <c r="J120" s="4"/>
      <c r="K120" s="4"/>
      <c r="L120" s="4"/>
      <c r="M120" s="4"/>
      <c r="N120" s="4"/>
      <c r="O120" s="4"/>
      <c r="P120" s="4"/>
      <c r="Q120" s="4"/>
      <c r="R120" s="4"/>
      <c r="S120" s="4"/>
      <c r="T120" s="4"/>
      <c r="U120" s="4"/>
      <c r="V120" s="164"/>
      <c r="W120" s="164"/>
      <c r="X120" s="164"/>
      <c r="Y120" s="164"/>
      <c r="Z120" s="164"/>
      <c r="AA120" s="167"/>
      <c r="AB120" s="164"/>
      <c r="AC120" s="164"/>
      <c r="AD120" s="164"/>
      <c r="AE120" s="3"/>
      <c r="AF120" s="3"/>
      <c r="AG120" s="3"/>
      <c r="AH120" s="3"/>
      <c r="AI120" s="4"/>
      <c r="AJ120" s="3"/>
      <c r="AK120" s="3"/>
      <c r="AL120" s="3"/>
      <c r="AM120" s="3"/>
      <c r="AN120" s="4"/>
      <c r="AO120" s="4"/>
      <c r="AP120" s="4"/>
      <c r="AQ120" s="4"/>
      <c r="AR120" s="4"/>
      <c r="AS120" s="4"/>
      <c r="AT120" s="164"/>
      <c r="AU120" s="164"/>
      <c r="AV120" s="164"/>
      <c r="AW120" s="164"/>
      <c r="AX120" s="164"/>
      <c r="AY120" s="164"/>
      <c r="AZ120" s="167"/>
      <c r="BA120" s="164"/>
      <c r="BB120" s="164"/>
      <c r="BC120" s="164"/>
      <c r="BD120" s="164"/>
      <c r="BE120" s="164"/>
      <c r="BF120" s="164"/>
      <c r="BG120" s="164"/>
      <c r="BH120" s="164"/>
      <c r="BI120" s="164"/>
      <c r="BJ120" s="164"/>
      <c r="BK120" s="164"/>
      <c r="BL120" s="164"/>
      <c r="BM120" s="164"/>
      <c r="BN120" s="164"/>
      <c r="BO120" s="164"/>
      <c r="BP120" s="164"/>
      <c r="BQ120" s="164"/>
      <c r="BR120" s="164"/>
      <c r="BS120" s="164"/>
      <c r="BT120" s="164"/>
      <c r="BU120" s="164"/>
      <c r="BV120" s="167"/>
      <c r="BW120" s="164"/>
      <c r="BX120" s="164"/>
      <c r="BY120" s="164"/>
      <c r="BZ120" s="164"/>
      <c r="CA120" s="164"/>
      <c r="CB120" s="164"/>
      <c r="CC120" s="164"/>
    </row>
    <row r="121" spans="1:81">
      <c r="A121" s="4"/>
      <c r="B121" s="4"/>
      <c r="C121" s="4"/>
      <c r="D121" s="4"/>
      <c r="E121" s="4"/>
      <c r="F121" s="4"/>
      <c r="G121" s="4"/>
      <c r="H121" s="3"/>
      <c r="I121" s="4"/>
      <c r="J121" s="4"/>
      <c r="K121" s="4"/>
      <c r="L121" s="4"/>
      <c r="M121" s="4"/>
      <c r="N121" s="4"/>
      <c r="O121" s="4"/>
      <c r="P121" s="4"/>
      <c r="Q121" s="4"/>
      <c r="R121" s="4"/>
      <c r="S121" s="4"/>
      <c r="T121" s="4"/>
      <c r="U121" s="4"/>
      <c r="V121" s="164"/>
      <c r="W121" s="164"/>
      <c r="X121" s="164"/>
      <c r="Y121" s="164"/>
      <c r="Z121" s="164"/>
      <c r="AA121" s="167"/>
      <c r="AB121" s="164"/>
      <c r="AC121" s="164"/>
      <c r="AD121" s="164"/>
      <c r="AE121" s="3"/>
      <c r="AF121" s="3"/>
      <c r="AG121" s="3"/>
      <c r="AH121" s="3"/>
      <c r="AI121" s="4"/>
      <c r="AJ121" s="3"/>
      <c r="AK121" s="3"/>
      <c r="AL121" s="3"/>
      <c r="AM121" s="3"/>
      <c r="AN121" s="4"/>
      <c r="AO121" s="4"/>
      <c r="AP121" s="4"/>
      <c r="AQ121" s="4"/>
      <c r="AR121" s="4"/>
      <c r="AS121" s="4"/>
      <c r="AT121" s="164"/>
      <c r="AU121" s="164"/>
      <c r="AV121" s="164"/>
      <c r="AW121" s="164"/>
      <c r="AX121" s="164"/>
      <c r="AY121" s="164"/>
      <c r="AZ121" s="167"/>
      <c r="BA121" s="164"/>
      <c r="BB121" s="164"/>
      <c r="BC121" s="164"/>
      <c r="BD121" s="164"/>
      <c r="BE121" s="164"/>
      <c r="BF121" s="164"/>
      <c r="BG121" s="164"/>
      <c r="BH121" s="164"/>
      <c r="BI121" s="164"/>
      <c r="BJ121" s="164"/>
      <c r="BK121" s="164"/>
      <c r="BL121" s="164"/>
      <c r="BM121" s="164"/>
      <c r="BN121" s="164"/>
      <c r="BO121" s="164"/>
      <c r="BP121" s="164"/>
      <c r="BQ121" s="164"/>
      <c r="BR121" s="164"/>
      <c r="BS121" s="164"/>
      <c r="BT121" s="164"/>
      <c r="BU121" s="164"/>
      <c r="BV121" s="167"/>
      <c r="BW121" s="164"/>
      <c r="BX121" s="164"/>
      <c r="BY121" s="164"/>
      <c r="BZ121" s="164"/>
      <c r="CA121" s="164"/>
      <c r="CB121" s="164"/>
      <c r="CC121" s="164"/>
    </row>
    <row r="122" spans="1:81">
      <c r="A122" s="4"/>
      <c r="B122" s="4"/>
      <c r="C122" s="4"/>
      <c r="D122" s="4"/>
      <c r="E122" s="4"/>
      <c r="F122" s="4"/>
      <c r="G122" s="4"/>
      <c r="H122" s="3"/>
      <c r="I122" s="4"/>
      <c r="J122" s="4"/>
      <c r="K122" s="4"/>
      <c r="L122" s="4"/>
      <c r="M122" s="4"/>
      <c r="N122" s="4"/>
      <c r="O122" s="4"/>
      <c r="P122" s="4"/>
      <c r="Q122" s="4"/>
      <c r="R122" s="4"/>
      <c r="S122" s="4"/>
      <c r="T122" s="4"/>
      <c r="U122" s="4"/>
      <c r="V122" s="164"/>
      <c r="W122" s="164"/>
      <c r="X122" s="164"/>
      <c r="Y122" s="164"/>
      <c r="Z122" s="164"/>
      <c r="AA122" s="167"/>
      <c r="AB122" s="164"/>
      <c r="AC122" s="164"/>
      <c r="AD122" s="164"/>
      <c r="AE122" s="3"/>
      <c r="AF122" s="3"/>
      <c r="AG122" s="3"/>
      <c r="AH122" s="3"/>
      <c r="AI122" s="4"/>
      <c r="AJ122" s="3"/>
      <c r="AK122" s="3"/>
      <c r="AL122" s="3"/>
      <c r="AM122" s="3"/>
      <c r="AN122" s="4"/>
      <c r="AO122" s="4"/>
      <c r="AP122" s="4"/>
      <c r="AQ122" s="4"/>
      <c r="AR122" s="4"/>
      <c r="AS122" s="4"/>
      <c r="AT122" s="164"/>
      <c r="AU122" s="164"/>
      <c r="AV122" s="164"/>
      <c r="AW122" s="164"/>
      <c r="AX122" s="164"/>
      <c r="AY122" s="164"/>
      <c r="AZ122" s="167"/>
      <c r="BA122" s="164"/>
      <c r="BB122" s="164"/>
      <c r="BC122" s="164"/>
      <c r="BD122" s="164"/>
      <c r="BE122" s="164"/>
      <c r="BF122" s="164"/>
      <c r="BG122" s="164"/>
      <c r="BH122" s="164"/>
      <c r="BI122" s="164"/>
      <c r="BJ122" s="164"/>
      <c r="BK122" s="164"/>
      <c r="BL122" s="164"/>
      <c r="BM122" s="164"/>
      <c r="BN122" s="164"/>
      <c r="BO122" s="164"/>
      <c r="BP122" s="164"/>
      <c r="BQ122" s="164"/>
      <c r="BR122" s="164"/>
      <c r="BS122" s="164"/>
      <c r="BT122" s="164"/>
      <c r="BU122" s="164"/>
      <c r="BV122" s="167"/>
      <c r="BW122" s="164"/>
      <c r="BX122" s="164"/>
      <c r="BY122" s="164"/>
      <c r="BZ122" s="164"/>
      <c r="CA122" s="164"/>
      <c r="CB122" s="164"/>
      <c r="CC122" s="164"/>
    </row>
    <row r="123" spans="1:81">
      <c r="A123" s="4"/>
      <c r="B123" s="4"/>
      <c r="C123" s="4"/>
      <c r="D123" s="4"/>
      <c r="E123" s="4"/>
      <c r="F123" s="4"/>
      <c r="G123" s="4"/>
      <c r="H123" s="3"/>
      <c r="I123" s="4"/>
      <c r="J123" s="4"/>
      <c r="K123" s="4"/>
      <c r="L123" s="4"/>
      <c r="M123" s="4"/>
      <c r="N123" s="4"/>
      <c r="O123" s="4"/>
      <c r="P123" s="4"/>
      <c r="Q123" s="4"/>
      <c r="R123" s="4"/>
      <c r="S123" s="4"/>
      <c r="T123" s="4"/>
      <c r="U123" s="4"/>
      <c r="V123" s="164"/>
      <c r="W123" s="164"/>
      <c r="X123" s="164"/>
      <c r="Y123" s="164"/>
      <c r="Z123" s="164"/>
      <c r="AA123" s="167"/>
      <c r="AB123" s="164"/>
      <c r="AC123" s="164"/>
      <c r="AD123" s="164"/>
      <c r="AE123" s="3"/>
      <c r="AF123" s="3"/>
      <c r="AG123" s="3"/>
      <c r="AH123" s="3"/>
      <c r="AI123" s="4"/>
      <c r="AJ123" s="3"/>
      <c r="AK123" s="3"/>
      <c r="AL123" s="3"/>
      <c r="AM123" s="3"/>
      <c r="AN123" s="4"/>
      <c r="AO123" s="4"/>
      <c r="AP123" s="4"/>
      <c r="AQ123" s="4"/>
      <c r="AR123" s="4"/>
      <c r="AS123" s="4"/>
      <c r="AT123" s="164"/>
      <c r="AU123" s="164"/>
      <c r="AV123" s="164"/>
      <c r="AW123" s="164"/>
      <c r="AX123" s="164"/>
      <c r="AY123" s="164"/>
      <c r="AZ123" s="167"/>
      <c r="BA123" s="164"/>
      <c r="BB123" s="164"/>
      <c r="BC123" s="164"/>
      <c r="BD123" s="164"/>
      <c r="BE123" s="164"/>
      <c r="BF123" s="164"/>
      <c r="BG123" s="164"/>
      <c r="BH123" s="164"/>
      <c r="BI123" s="164"/>
      <c r="BJ123" s="164"/>
      <c r="BK123" s="164"/>
      <c r="BL123" s="164"/>
      <c r="BM123" s="164"/>
      <c r="BN123" s="164"/>
      <c r="BO123" s="164"/>
      <c r="BP123" s="164"/>
      <c r="BQ123" s="164"/>
      <c r="BR123" s="164"/>
      <c r="BS123" s="164"/>
      <c r="BT123" s="164"/>
      <c r="BU123" s="164"/>
      <c r="BV123" s="167"/>
      <c r="BW123" s="164"/>
      <c r="BX123" s="164"/>
      <c r="BY123" s="164"/>
      <c r="BZ123" s="164"/>
      <c r="CA123" s="164"/>
      <c r="CB123" s="164"/>
      <c r="CC123" s="164"/>
    </row>
    <row r="124" spans="1:81">
      <c r="A124" s="4"/>
      <c r="B124" s="4"/>
      <c r="C124" s="4"/>
      <c r="D124" s="4"/>
      <c r="E124" s="4"/>
      <c r="F124" s="4"/>
      <c r="G124" s="4"/>
      <c r="H124" s="3"/>
      <c r="I124" s="4"/>
      <c r="J124" s="4"/>
      <c r="K124" s="4"/>
      <c r="L124" s="4"/>
      <c r="M124" s="4"/>
      <c r="N124" s="4"/>
      <c r="O124" s="4"/>
      <c r="P124" s="4"/>
      <c r="Q124" s="4"/>
      <c r="R124" s="4"/>
      <c r="S124" s="4"/>
      <c r="T124" s="4"/>
      <c r="U124" s="4"/>
      <c r="V124" s="164"/>
      <c r="W124" s="164"/>
      <c r="X124" s="164"/>
      <c r="Y124" s="164"/>
      <c r="Z124" s="164"/>
      <c r="AA124" s="167"/>
      <c r="AB124" s="164"/>
      <c r="AC124" s="164"/>
      <c r="AD124" s="164"/>
      <c r="AE124" s="3"/>
      <c r="AF124" s="3"/>
      <c r="AG124" s="3"/>
      <c r="AH124" s="3"/>
      <c r="AI124" s="4"/>
      <c r="AJ124" s="3"/>
      <c r="AK124" s="3"/>
      <c r="AL124" s="3"/>
      <c r="AM124" s="3"/>
      <c r="AN124" s="4"/>
      <c r="AO124" s="4"/>
      <c r="AP124" s="4"/>
      <c r="AQ124" s="4"/>
      <c r="AR124" s="4"/>
      <c r="AS124" s="4"/>
      <c r="AT124" s="164"/>
      <c r="AU124" s="164"/>
      <c r="AV124" s="164"/>
      <c r="AW124" s="164"/>
      <c r="AX124" s="164"/>
      <c r="AY124" s="164"/>
      <c r="AZ124" s="167"/>
      <c r="BA124" s="164"/>
      <c r="BB124" s="164"/>
      <c r="BC124" s="164"/>
      <c r="BD124" s="164"/>
      <c r="BE124" s="164"/>
      <c r="BF124" s="164"/>
      <c r="BG124" s="164"/>
      <c r="BH124" s="164"/>
      <c r="BI124" s="164"/>
      <c r="BJ124" s="164"/>
      <c r="BK124" s="164"/>
      <c r="BL124" s="164"/>
      <c r="BM124" s="164"/>
      <c r="BN124" s="164"/>
      <c r="BO124" s="164"/>
      <c r="BP124" s="164"/>
      <c r="BQ124" s="164"/>
      <c r="BR124" s="164"/>
      <c r="BS124" s="164"/>
      <c r="BT124" s="164"/>
      <c r="BU124" s="164"/>
      <c r="BV124" s="167"/>
      <c r="BW124" s="164"/>
      <c r="BX124" s="164"/>
      <c r="BY124" s="164"/>
      <c r="BZ124" s="164"/>
      <c r="CA124" s="164"/>
      <c r="CB124" s="164"/>
      <c r="CC124" s="164"/>
    </row>
    <row r="125" spans="1:81">
      <c r="A125" s="4"/>
      <c r="B125" s="4"/>
      <c r="C125" s="4"/>
      <c r="D125" s="4"/>
      <c r="E125" s="4"/>
      <c r="F125" s="4"/>
      <c r="G125" s="4"/>
      <c r="H125" s="3"/>
      <c r="I125" s="4"/>
      <c r="J125" s="4"/>
      <c r="K125" s="4"/>
      <c r="L125" s="4"/>
      <c r="M125" s="4"/>
      <c r="N125" s="4"/>
      <c r="O125" s="4"/>
      <c r="P125" s="4"/>
      <c r="Q125" s="4"/>
      <c r="R125" s="4"/>
      <c r="S125" s="4"/>
      <c r="T125" s="4"/>
      <c r="U125" s="4"/>
      <c r="V125" s="164"/>
      <c r="W125" s="164"/>
      <c r="X125" s="164"/>
      <c r="Y125" s="164"/>
      <c r="Z125" s="164"/>
      <c r="AA125" s="167"/>
      <c r="AB125" s="164"/>
      <c r="AC125" s="164"/>
      <c r="AD125" s="164"/>
      <c r="AE125" s="3"/>
      <c r="AF125" s="3"/>
      <c r="AG125" s="3"/>
      <c r="AH125" s="3"/>
      <c r="AI125" s="4"/>
      <c r="AJ125" s="3"/>
      <c r="AK125" s="3"/>
      <c r="AL125" s="3"/>
      <c r="AM125" s="3"/>
      <c r="AN125" s="4"/>
      <c r="AO125" s="4"/>
      <c r="AP125" s="4"/>
      <c r="AQ125" s="4"/>
      <c r="AR125" s="4"/>
      <c r="AS125" s="4"/>
      <c r="AT125" s="164"/>
      <c r="AU125" s="164"/>
      <c r="AV125" s="164"/>
      <c r="AW125" s="164"/>
      <c r="AX125" s="164"/>
      <c r="AY125" s="164"/>
      <c r="AZ125" s="167"/>
      <c r="BA125" s="164"/>
      <c r="BB125" s="164"/>
      <c r="BC125" s="164"/>
      <c r="BD125" s="164"/>
      <c r="BE125" s="164"/>
      <c r="BF125" s="164"/>
      <c r="BG125" s="164"/>
      <c r="BH125" s="164"/>
      <c r="BI125" s="164"/>
      <c r="BJ125" s="164"/>
      <c r="BK125" s="164"/>
      <c r="BL125" s="164"/>
      <c r="BM125" s="164"/>
      <c r="BN125" s="164"/>
      <c r="BO125" s="164"/>
      <c r="BP125" s="164"/>
      <c r="BQ125" s="164"/>
      <c r="BR125" s="164"/>
      <c r="BS125" s="164"/>
      <c r="BT125" s="164"/>
      <c r="BU125" s="164"/>
      <c r="BV125" s="167"/>
      <c r="BW125" s="164"/>
      <c r="BX125" s="164"/>
      <c r="BY125" s="164"/>
      <c r="BZ125" s="164"/>
      <c r="CA125" s="164"/>
      <c r="CB125" s="164"/>
      <c r="CC125" s="164"/>
    </row>
    <row r="126" spans="1:81">
      <c r="A126" s="4"/>
      <c r="B126" s="4"/>
      <c r="C126" s="4"/>
      <c r="D126" s="4"/>
      <c r="E126" s="4"/>
      <c r="F126" s="4"/>
      <c r="G126" s="4"/>
      <c r="H126" s="3"/>
      <c r="I126" s="4"/>
      <c r="J126" s="4"/>
      <c r="K126" s="4"/>
      <c r="L126" s="4"/>
      <c r="M126" s="4"/>
      <c r="N126" s="4"/>
      <c r="O126" s="4"/>
      <c r="P126" s="4"/>
      <c r="Q126" s="4"/>
      <c r="R126" s="4"/>
      <c r="S126" s="4"/>
      <c r="T126" s="4"/>
      <c r="U126" s="4"/>
      <c r="V126" s="164"/>
      <c r="W126" s="164"/>
      <c r="X126" s="164"/>
      <c r="Y126" s="164"/>
      <c r="Z126" s="164"/>
      <c r="AA126" s="167"/>
      <c r="AB126" s="164"/>
      <c r="AC126" s="164"/>
      <c r="AD126" s="164"/>
      <c r="AE126" s="3"/>
      <c r="AF126" s="3"/>
      <c r="AG126" s="3"/>
      <c r="AH126" s="3"/>
      <c r="AI126" s="4"/>
      <c r="AJ126" s="3"/>
      <c r="AK126" s="3"/>
      <c r="AL126" s="3"/>
      <c r="AM126" s="3"/>
      <c r="AN126" s="4"/>
      <c r="AO126" s="4"/>
      <c r="AP126" s="4"/>
      <c r="AQ126" s="4"/>
      <c r="AR126" s="4"/>
      <c r="AS126" s="4"/>
      <c r="AT126" s="164"/>
      <c r="AU126" s="164"/>
      <c r="AV126" s="164"/>
      <c r="AW126" s="164"/>
      <c r="AX126" s="164"/>
      <c r="AY126" s="164"/>
      <c r="AZ126" s="167"/>
      <c r="BA126" s="164"/>
      <c r="BB126" s="164"/>
      <c r="BC126" s="164"/>
      <c r="BD126" s="164"/>
      <c r="BE126" s="164"/>
      <c r="BF126" s="164"/>
      <c r="BG126" s="164"/>
      <c r="BH126" s="164"/>
      <c r="BI126" s="164"/>
      <c r="BJ126" s="164"/>
      <c r="BK126" s="164"/>
      <c r="BL126" s="164"/>
      <c r="BM126" s="164"/>
      <c r="BN126" s="164"/>
      <c r="BO126" s="164"/>
      <c r="BP126" s="164"/>
      <c r="BQ126" s="164"/>
      <c r="BR126" s="164"/>
      <c r="BS126" s="164"/>
      <c r="BT126" s="164"/>
      <c r="BU126" s="164"/>
      <c r="BV126" s="167"/>
      <c r="BW126" s="164"/>
      <c r="BX126" s="164"/>
      <c r="BY126" s="164"/>
      <c r="BZ126" s="164"/>
      <c r="CA126" s="164"/>
      <c r="CB126" s="164"/>
      <c r="CC126" s="164"/>
    </row>
    <row r="127" spans="1:81">
      <c r="A127" s="4"/>
      <c r="B127" s="4"/>
      <c r="C127" s="4"/>
      <c r="D127" s="4"/>
      <c r="E127" s="4"/>
      <c r="F127" s="4"/>
      <c r="G127" s="4"/>
      <c r="H127" s="3"/>
      <c r="I127" s="4"/>
      <c r="J127" s="4"/>
      <c r="K127" s="4"/>
      <c r="L127" s="4"/>
      <c r="M127" s="4"/>
      <c r="N127" s="4"/>
      <c r="O127" s="4"/>
      <c r="P127" s="4"/>
      <c r="Q127" s="4"/>
      <c r="R127" s="4"/>
      <c r="S127" s="4"/>
      <c r="T127" s="4"/>
      <c r="U127" s="4"/>
      <c r="V127" s="164"/>
      <c r="W127" s="164"/>
      <c r="X127" s="164"/>
      <c r="Y127" s="164"/>
      <c r="Z127" s="164"/>
      <c r="AA127" s="167"/>
      <c r="AB127" s="164"/>
      <c r="AC127" s="164"/>
      <c r="AD127" s="164"/>
      <c r="AE127" s="3"/>
      <c r="AF127" s="3"/>
      <c r="AG127" s="3"/>
      <c r="AH127" s="3"/>
      <c r="AI127" s="4"/>
      <c r="AJ127" s="3"/>
      <c r="AK127" s="3"/>
      <c r="AL127" s="3"/>
      <c r="AM127" s="3"/>
      <c r="AN127" s="4"/>
      <c r="AO127" s="4"/>
      <c r="AP127" s="4"/>
      <c r="AQ127" s="4"/>
      <c r="AR127" s="4"/>
      <c r="AS127" s="4"/>
      <c r="AT127" s="164"/>
      <c r="AU127" s="164"/>
      <c r="AV127" s="164"/>
      <c r="AW127" s="164"/>
      <c r="AX127" s="164"/>
      <c r="AY127" s="164"/>
      <c r="AZ127" s="167"/>
      <c r="BA127" s="164"/>
      <c r="BB127" s="164"/>
      <c r="BC127" s="164"/>
      <c r="BD127" s="164"/>
      <c r="BE127" s="164"/>
      <c r="BF127" s="164"/>
      <c r="BG127" s="164"/>
      <c r="BH127" s="164"/>
      <c r="BI127" s="164"/>
      <c r="BJ127" s="164"/>
      <c r="BK127" s="164"/>
      <c r="BL127" s="164"/>
      <c r="BM127" s="164"/>
      <c r="BN127" s="164"/>
      <c r="BO127" s="164"/>
      <c r="BP127" s="164"/>
      <c r="BQ127" s="164"/>
      <c r="BR127" s="164"/>
      <c r="BS127" s="164"/>
      <c r="BT127" s="164"/>
      <c r="BU127" s="164"/>
      <c r="BV127" s="167"/>
      <c r="BW127" s="164"/>
      <c r="BX127" s="164"/>
      <c r="BY127" s="164"/>
      <c r="BZ127" s="164"/>
      <c r="CA127" s="164"/>
      <c r="CB127" s="164"/>
      <c r="CC127" s="164"/>
    </row>
    <row r="128" spans="1:81">
      <c r="A128" s="4"/>
      <c r="B128" s="4"/>
      <c r="C128" s="4"/>
      <c r="D128" s="4"/>
      <c r="E128" s="4"/>
      <c r="F128" s="4"/>
      <c r="G128" s="4"/>
      <c r="H128" s="3"/>
      <c r="I128" s="4"/>
      <c r="J128" s="4"/>
      <c r="K128" s="4"/>
      <c r="L128" s="4"/>
      <c r="M128" s="4"/>
      <c r="N128" s="4"/>
      <c r="O128" s="4"/>
      <c r="P128" s="4"/>
      <c r="Q128" s="4"/>
      <c r="R128" s="4"/>
      <c r="S128" s="4"/>
      <c r="T128" s="4"/>
      <c r="U128" s="4"/>
      <c r="V128" s="164"/>
      <c r="W128" s="164"/>
      <c r="X128" s="164"/>
      <c r="Y128" s="164"/>
      <c r="Z128" s="164"/>
      <c r="AA128" s="167"/>
      <c r="AB128" s="164"/>
      <c r="AC128" s="164"/>
      <c r="AD128" s="164"/>
      <c r="AE128" s="3"/>
      <c r="AF128" s="3"/>
      <c r="AG128" s="3"/>
      <c r="AH128" s="3"/>
      <c r="AI128" s="4"/>
      <c r="AJ128" s="3"/>
      <c r="AK128" s="3"/>
      <c r="AL128" s="3"/>
      <c r="AM128" s="3"/>
      <c r="AN128" s="4"/>
      <c r="AO128" s="4"/>
      <c r="AP128" s="4"/>
      <c r="AQ128" s="4"/>
      <c r="AR128" s="4"/>
      <c r="AS128" s="4"/>
      <c r="AT128" s="164"/>
      <c r="AU128" s="164"/>
      <c r="AV128" s="164"/>
      <c r="AW128" s="164"/>
      <c r="AX128" s="164"/>
      <c r="AY128" s="164"/>
      <c r="AZ128" s="167"/>
      <c r="BA128" s="164"/>
      <c r="BB128" s="164"/>
      <c r="BC128" s="164"/>
      <c r="BD128" s="164"/>
      <c r="BE128" s="164"/>
      <c r="BF128" s="164"/>
      <c r="BG128" s="164"/>
      <c r="BH128" s="164"/>
      <c r="BI128" s="164"/>
      <c r="BJ128" s="164"/>
      <c r="BK128" s="164"/>
      <c r="BL128" s="164"/>
      <c r="BM128" s="164"/>
      <c r="BN128" s="164"/>
      <c r="BO128" s="164"/>
      <c r="BP128" s="164"/>
      <c r="BQ128" s="164"/>
      <c r="BR128" s="164"/>
      <c r="BS128" s="164"/>
      <c r="BT128" s="164"/>
      <c r="BU128" s="164"/>
      <c r="BV128" s="167"/>
      <c r="BW128" s="164"/>
      <c r="BX128" s="164"/>
      <c r="BY128" s="164"/>
      <c r="BZ128" s="164"/>
      <c r="CA128" s="164"/>
      <c r="CB128" s="164"/>
      <c r="CC128" s="164"/>
    </row>
    <row r="129" spans="1:81">
      <c r="A129" s="4"/>
      <c r="B129" s="4"/>
      <c r="C129" s="4"/>
      <c r="D129" s="4"/>
      <c r="E129" s="4"/>
      <c r="F129" s="4"/>
      <c r="G129" s="4"/>
      <c r="H129" s="3"/>
      <c r="I129" s="4"/>
      <c r="J129" s="4"/>
      <c r="K129" s="4"/>
      <c r="L129" s="4"/>
      <c r="M129" s="4"/>
      <c r="N129" s="4"/>
      <c r="O129" s="4"/>
      <c r="P129" s="4"/>
      <c r="Q129" s="4"/>
      <c r="R129" s="4"/>
      <c r="S129" s="4"/>
      <c r="T129" s="4"/>
      <c r="U129" s="4"/>
      <c r="V129" s="164"/>
      <c r="W129" s="164"/>
      <c r="X129" s="164"/>
      <c r="Y129" s="164"/>
      <c r="Z129" s="164"/>
      <c r="AA129" s="167"/>
      <c r="AB129" s="164"/>
      <c r="AC129" s="164"/>
      <c r="AD129" s="164"/>
      <c r="AE129" s="3"/>
      <c r="AF129" s="3"/>
      <c r="AG129" s="3"/>
      <c r="AH129" s="3"/>
      <c r="AI129" s="4"/>
      <c r="AJ129" s="3"/>
      <c r="AK129" s="3"/>
      <c r="AL129" s="3"/>
      <c r="AM129" s="3"/>
      <c r="AN129" s="4"/>
      <c r="AO129" s="4"/>
      <c r="AP129" s="4"/>
      <c r="AQ129" s="4"/>
      <c r="AR129" s="4"/>
      <c r="AS129" s="4"/>
      <c r="AT129" s="164"/>
      <c r="AU129" s="164"/>
      <c r="AV129" s="164"/>
      <c r="AW129" s="164"/>
      <c r="AX129" s="164"/>
      <c r="AY129" s="164"/>
      <c r="AZ129" s="167"/>
      <c r="BA129" s="164"/>
      <c r="BB129" s="164"/>
      <c r="BC129" s="164"/>
      <c r="BD129" s="164"/>
      <c r="BE129" s="164"/>
      <c r="BF129" s="164"/>
      <c r="BG129" s="164"/>
      <c r="BH129" s="164"/>
      <c r="BI129" s="164"/>
      <c r="BJ129" s="164"/>
      <c r="BK129" s="164"/>
      <c r="BL129" s="164"/>
      <c r="BM129" s="164"/>
      <c r="BN129" s="164"/>
      <c r="BO129" s="164"/>
      <c r="BP129" s="164"/>
      <c r="BQ129" s="164"/>
      <c r="BR129" s="164"/>
      <c r="BS129" s="164"/>
      <c r="BT129" s="164"/>
      <c r="BU129" s="164"/>
      <c r="BV129" s="167"/>
      <c r="BW129" s="164"/>
      <c r="BX129" s="164"/>
      <c r="BY129" s="164"/>
      <c r="BZ129" s="164"/>
      <c r="CA129" s="164"/>
      <c r="CB129" s="164"/>
      <c r="CC129" s="164"/>
    </row>
    <row r="130" spans="1:81">
      <c r="A130" s="4"/>
      <c r="B130" s="4"/>
      <c r="C130" s="4"/>
      <c r="D130" s="4"/>
      <c r="E130" s="4"/>
      <c r="F130" s="4"/>
      <c r="G130" s="4"/>
      <c r="H130" s="3"/>
      <c r="I130" s="4"/>
      <c r="J130" s="4"/>
      <c r="K130" s="4"/>
      <c r="L130" s="4"/>
      <c r="M130" s="4"/>
      <c r="N130" s="4"/>
      <c r="O130" s="4"/>
      <c r="P130" s="4"/>
      <c r="Q130" s="4"/>
      <c r="R130" s="4"/>
      <c r="S130" s="4"/>
      <c r="T130" s="4"/>
      <c r="U130" s="4"/>
      <c r="V130" s="164"/>
      <c r="W130" s="164"/>
      <c r="X130" s="164"/>
      <c r="Y130" s="164"/>
      <c r="Z130" s="164"/>
      <c r="AA130" s="167"/>
      <c r="AB130" s="164"/>
      <c r="AC130" s="164"/>
      <c r="AD130" s="164"/>
      <c r="AE130" s="3"/>
      <c r="AF130" s="3"/>
      <c r="AG130" s="3"/>
      <c r="AH130" s="3"/>
      <c r="AI130" s="4"/>
      <c r="AJ130" s="3"/>
      <c r="AK130" s="3"/>
      <c r="AL130" s="3"/>
      <c r="AM130" s="3"/>
      <c r="AN130" s="4"/>
      <c r="AO130" s="4"/>
      <c r="AP130" s="4"/>
      <c r="AQ130" s="4"/>
      <c r="AR130" s="4"/>
      <c r="AS130" s="4"/>
      <c r="AT130" s="164"/>
      <c r="AU130" s="164"/>
      <c r="AV130" s="164"/>
      <c r="AW130" s="164"/>
      <c r="AX130" s="164"/>
      <c r="AY130" s="164"/>
      <c r="AZ130" s="167"/>
      <c r="BA130" s="164"/>
      <c r="BB130" s="164"/>
      <c r="BC130" s="164"/>
      <c r="BD130" s="164"/>
      <c r="BE130" s="164"/>
      <c r="BF130" s="164"/>
      <c r="BG130" s="164"/>
      <c r="BH130" s="164"/>
      <c r="BI130" s="164"/>
      <c r="BJ130" s="164"/>
      <c r="BK130" s="164"/>
      <c r="BL130" s="164"/>
      <c r="BM130" s="164"/>
      <c r="BN130" s="164"/>
      <c r="BO130" s="164"/>
      <c r="BP130" s="164"/>
      <c r="BQ130" s="164"/>
      <c r="BR130" s="164"/>
      <c r="BS130" s="164"/>
      <c r="BT130" s="164"/>
      <c r="BU130" s="164"/>
      <c r="BV130" s="167"/>
      <c r="BW130" s="164"/>
      <c r="BX130" s="164"/>
      <c r="BY130" s="164"/>
      <c r="BZ130" s="164"/>
      <c r="CA130" s="164"/>
      <c r="CB130" s="164"/>
      <c r="CC130" s="164"/>
    </row>
    <row r="131" spans="1:81">
      <c r="A131" s="4"/>
      <c r="B131" s="4"/>
      <c r="C131" s="4"/>
      <c r="D131" s="4"/>
      <c r="E131" s="4"/>
      <c r="F131" s="4"/>
      <c r="G131" s="4"/>
      <c r="H131" s="3"/>
      <c r="I131" s="4"/>
      <c r="J131" s="4"/>
      <c r="K131" s="4"/>
      <c r="L131" s="4"/>
      <c r="M131" s="4"/>
      <c r="N131" s="4"/>
      <c r="O131" s="4"/>
      <c r="P131" s="4"/>
      <c r="Q131" s="4"/>
      <c r="R131" s="4"/>
      <c r="S131" s="4"/>
      <c r="T131" s="4"/>
      <c r="U131" s="4"/>
      <c r="V131" s="164"/>
      <c r="W131" s="164"/>
      <c r="X131" s="164"/>
      <c r="Y131" s="164"/>
      <c r="Z131" s="164"/>
      <c r="AA131" s="167"/>
      <c r="AB131" s="164"/>
      <c r="AC131" s="164"/>
      <c r="AD131" s="164"/>
      <c r="AE131" s="3"/>
      <c r="AF131" s="3"/>
      <c r="AG131" s="3"/>
      <c r="AH131" s="3"/>
      <c r="AI131" s="4"/>
      <c r="AJ131" s="3"/>
      <c r="AK131" s="3"/>
      <c r="AL131" s="3"/>
      <c r="AM131" s="3"/>
      <c r="AN131" s="4"/>
      <c r="AO131" s="4"/>
      <c r="AP131" s="4"/>
      <c r="AQ131" s="4"/>
      <c r="AR131" s="4"/>
      <c r="AS131" s="4"/>
      <c r="AT131" s="164"/>
      <c r="AU131" s="164"/>
      <c r="AV131" s="164"/>
      <c r="AW131" s="164"/>
      <c r="AX131" s="164"/>
      <c r="AY131" s="164"/>
      <c r="AZ131" s="167"/>
      <c r="BA131" s="164"/>
      <c r="BB131" s="164"/>
      <c r="BC131" s="164"/>
      <c r="BD131" s="164"/>
      <c r="BE131" s="164"/>
      <c r="BF131" s="164"/>
      <c r="BG131" s="164"/>
      <c r="BH131" s="164"/>
      <c r="BI131" s="164"/>
      <c r="BJ131" s="164"/>
      <c r="BK131" s="164"/>
      <c r="BL131" s="164"/>
      <c r="BM131" s="164"/>
      <c r="BN131" s="164"/>
      <c r="BO131" s="164"/>
      <c r="BP131" s="164"/>
      <c r="BQ131" s="164"/>
      <c r="BR131" s="164"/>
      <c r="BS131" s="164"/>
      <c r="BT131" s="164"/>
      <c r="BU131" s="164"/>
      <c r="BV131" s="167"/>
      <c r="BW131" s="164"/>
      <c r="BX131" s="164"/>
      <c r="BY131" s="164"/>
      <c r="BZ131" s="164"/>
      <c r="CA131" s="164"/>
      <c r="CB131" s="164"/>
      <c r="CC131" s="164"/>
    </row>
    <row r="132" spans="1:81">
      <c r="A132" s="4"/>
      <c r="B132" s="4"/>
      <c r="C132" s="4"/>
      <c r="D132" s="4"/>
      <c r="E132" s="4"/>
      <c r="F132" s="4"/>
      <c r="G132" s="4"/>
      <c r="H132" s="3"/>
      <c r="I132" s="4"/>
      <c r="J132" s="4"/>
      <c r="K132" s="4"/>
      <c r="L132" s="4"/>
      <c r="M132" s="4"/>
      <c r="N132" s="4"/>
      <c r="O132" s="4"/>
      <c r="P132" s="4"/>
      <c r="Q132" s="4"/>
      <c r="R132" s="4"/>
      <c r="S132" s="4"/>
      <c r="T132" s="4"/>
      <c r="U132" s="4"/>
      <c r="V132" s="164"/>
      <c r="W132" s="164"/>
      <c r="X132" s="164"/>
      <c r="Y132" s="164"/>
      <c r="Z132" s="164"/>
      <c r="AA132" s="167"/>
      <c r="AB132" s="164"/>
      <c r="AC132" s="164"/>
      <c r="AD132" s="164"/>
      <c r="AE132" s="3"/>
      <c r="AF132" s="3"/>
      <c r="AG132" s="3"/>
      <c r="AH132" s="3"/>
      <c r="AI132" s="4"/>
      <c r="AJ132" s="3"/>
      <c r="AK132" s="3"/>
      <c r="AL132" s="3"/>
      <c r="AM132" s="3"/>
      <c r="AN132" s="4"/>
      <c r="AO132" s="4"/>
      <c r="AP132" s="4"/>
      <c r="AQ132" s="4"/>
      <c r="AR132" s="4"/>
      <c r="AS132" s="4"/>
      <c r="AT132" s="164"/>
      <c r="AU132" s="164"/>
      <c r="AV132" s="164"/>
      <c r="AW132" s="164"/>
      <c r="AX132" s="164"/>
      <c r="AY132" s="164"/>
      <c r="AZ132" s="167"/>
      <c r="BA132" s="164"/>
      <c r="BB132" s="164"/>
      <c r="BC132" s="164"/>
      <c r="BD132" s="164"/>
      <c r="BE132" s="164"/>
      <c r="BF132" s="164"/>
      <c r="BG132" s="164"/>
      <c r="BH132" s="164"/>
      <c r="BI132" s="164"/>
      <c r="BJ132" s="164"/>
      <c r="BK132" s="164"/>
      <c r="BL132" s="164"/>
      <c r="BM132" s="164"/>
      <c r="BN132" s="164"/>
      <c r="BO132" s="164"/>
      <c r="BP132" s="164"/>
      <c r="BQ132" s="164"/>
      <c r="BR132" s="164"/>
      <c r="BS132" s="164"/>
      <c r="BT132" s="164"/>
      <c r="BU132" s="164"/>
      <c r="BV132" s="167"/>
      <c r="BW132" s="164"/>
      <c r="BX132" s="164"/>
      <c r="BY132" s="164"/>
      <c r="BZ132" s="164"/>
      <c r="CA132" s="164"/>
      <c r="CB132" s="164"/>
      <c r="CC132" s="164"/>
    </row>
    <row r="133" spans="1:81">
      <c r="A133" s="4"/>
      <c r="B133" s="4"/>
      <c r="C133" s="4"/>
      <c r="D133" s="4"/>
      <c r="E133" s="4"/>
      <c r="F133" s="4"/>
      <c r="G133" s="4"/>
      <c r="H133" s="3"/>
      <c r="I133" s="4"/>
      <c r="J133" s="4"/>
      <c r="K133" s="4"/>
      <c r="L133" s="4"/>
      <c r="M133" s="4"/>
      <c r="N133" s="4"/>
      <c r="O133" s="4"/>
      <c r="P133" s="4"/>
      <c r="Q133" s="4"/>
      <c r="R133" s="4"/>
      <c r="S133" s="4"/>
      <c r="T133" s="4"/>
      <c r="U133" s="4"/>
      <c r="V133" s="164"/>
      <c r="W133" s="164"/>
      <c r="X133" s="164"/>
      <c r="Y133" s="164"/>
      <c r="Z133" s="164"/>
      <c r="AA133" s="167"/>
      <c r="AB133" s="164"/>
      <c r="AC133" s="164"/>
      <c r="AD133" s="164"/>
      <c r="AE133" s="3"/>
      <c r="AF133" s="3"/>
      <c r="AG133" s="3"/>
      <c r="AH133" s="3"/>
      <c r="AI133" s="4"/>
      <c r="AJ133" s="3"/>
      <c r="AK133" s="3"/>
      <c r="AL133" s="3"/>
      <c r="AM133" s="3"/>
      <c r="AN133" s="4"/>
      <c r="AO133" s="4"/>
      <c r="AP133" s="4"/>
      <c r="AQ133" s="4"/>
      <c r="AR133" s="4"/>
      <c r="AS133" s="4"/>
      <c r="AT133" s="164"/>
      <c r="AU133" s="164"/>
      <c r="AV133" s="164"/>
      <c r="AW133" s="164"/>
      <c r="AX133" s="164"/>
      <c r="AY133" s="164"/>
      <c r="AZ133" s="167"/>
      <c r="BA133" s="164"/>
      <c r="BB133" s="164"/>
      <c r="BC133" s="164"/>
      <c r="BD133" s="164"/>
      <c r="BE133" s="164"/>
      <c r="BF133" s="164"/>
      <c r="BG133" s="164"/>
      <c r="BH133" s="164"/>
      <c r="BI133" s="164"/>
      <c r="BJ133" s="164"/>
      <c r="BK133" s="164"/>
      <c r="BL133" s="164"/>
      <c r="BM133" s="164"/>
      <c r="BN133" s="164"/>
      <c r="BO133" s="164"/>
      <c r="BP133" s="164"/>
      <c r="BQ133" s="164"/>
      <c r="BR133" s="164"/>
      <c r="BS133" s="164"/>
      <c r="BT133" s="164"/>
      <c r="BU133" s="164"/>
      <c r="BV133" s="167"/>
      <c r="BW133" s="164"/>
      <c r="BX133" s="164"/>
      <c r="BY133" s="164"/>
      <c r="BZ133" s="164"/>
      <c r="CA133" s="164"/>
      <c r="CB133" s="164"/>
      <c r="CC133" s="164"/>
    </row>
    <row r="134" spans="1:81">
      <c r="A134" s="4"/>
      <c r="B134" s="4"/>
      <c r="C134" s="4"/>
      <c r="D134" s="4"/>
      <c r="E134" s="4"/>
      <c r="F134" s="4"/>
      <c r="G134" s="4"/>
      <c r="H134" s="3"/>
      <c r="I134" s="4"/>
      <c r="J134" s="4"/>
      <c r="K134" s="4"/>
      <c r="L134" s="4"/>
      <c r="M134" s="4"/>
      <c r="N134" s="4"/>
      <c r="O134" s="4"/>
      <c r="P134" s="4"/>
      <c r="Q134" s="4"/>
      <c r="R134" s="4"/>
      <c r="S134" s="4"/>
      <c r="T134" s="4"/>
      <c r="U134" s="4"/>
      <c r="V134" s="164"/>
      <c r="W134" s="164"/>
      <c r="X134" s="164"/>
      <c r="Y134" s="164"/>
      <c r="Z134" s="164"/>
      <c r="AA134" s="167"/>
      <c r="AB134" s="164"/>
      <c r="AC134" s="164"/>
      <c r="AD134" s="164"/>
      <c r="AE134" s="3"/>
      <c r="AF134" s="3"/>
      <c r="AG134" s="3"/>
      <c r="AH134" s="3"/>
      <c r="AI134" s="4"/>
      <c r="AJ134" s="3"/>
      <c r="AK134" s="3"/>
      <c r="AL134" s="3"/>
      <c r="AM134" s="3"/>
      <c r="AN134" s="4"/>
      <c r="AO134" s="4"/>
      <c r="AP134" s="4"/>
      <c r="AQ134" s="4"/>
      <c r="AR134" s="4"/>
      <c r="AS134" s="4"/>
      <c r="AT134" s="164"/>
      <c r="AU134" s="164"/>
      <c r="AV134" s="164"/>
      <c r="AW134" s="164"/>
      <c r="AX134" s="164"/>
      <c r="AY134" s="164"/>
      <c r="AZ134" s="167"/>
      <c r="BA134" s="164"/>
      <c r="BB134" s="164"/>
      <c r="BC134" s="164"/>
      <c r="BD134" s="164"/>
      <c r="BE134" s="164"/>
      <c r="BF134" s="164"/>
      <c r="BG134" s="164"/>
      <c r="BH134" s="164"/>
      <c r="BI134" s="164"/>
      <c r="BJ134" s="164"/>
      <c r="BK134" s="164"/>
      <c r="BL134" s="164"/>
      <c r="BM134" s="164"/>
      <c r="BN134" s="164"/>
      <c r="BO134" s="164"/>
      <c r="BP134" s="164"/>
      <c r="BQ134" s="164"/>
      <c r="BR134" s="164"/>
      <c r="BS134" s="164"/>
      <c r="BT134" s="164"/>
      <c r="BU134" s="164"/>
      <c r="BV134" s="167"/>
      <c r="BW134" s="164"/>
      <c r="BX134" s="164"/>
      <c r="BY134" s="164"/>
      <c r="BZ134" s="164"/>
      <c r="CA134" s="164"/>
      <c r="CB134" s="164"/>
      <c r="CC134" s="164"/>
    </row>
    <row r="135" spans="1:81">
      <c r="A135" s="4"/>
      <c r="B135" s="4"/>
      <c r="C135" s="4"/>
      <c r="D135" s="4"/>
      <c r="E135" s="4"/>
      <c r="F135" s="4"/>
      <c r="G135" s="4"/>
      <c r="H135" s="3"/>
      <c r="I135" s="4"/>
      <c r="J135" s="4"/>
      <c r="K135" s="4"/>
      <c r="L135" s="4"/>
      <c r="M135" s="4"/>
      <c r="N135" s="4"/>
      <c r="O135" s="4"/>
      <c r="P135" s="4"/>
      <c r="Q135" s="4"/>
      <c r="R135" s="4"/>
      <c r="S135" s="4"/>
      <c r="T135" s="4"/>
      <c r="U135" s="4"/>
      <c r="V135" s="164"/>
      <c r="W135" s="164"/>
      <c r="X135" s="164"/>
      <c r="Y135" s="164"/>
      <c r="Z135" s="164"/>
      <c r="AA135" s="167"/>
      <c r="AB135" s="164"/>
      <c r="AC135" s="164"/>
      <c r="AD135" s="164"/>
      <c r="AE135" s="3"/>
      <c r="AF135" s="3"/>
      <c r="AG135" s="3"/>
      <c r="AH135" s="3"/>
      <c r="AI135" s="4"/>
      <c r="AJ135" s="3"/>
      <c r="AK135" s="3"/>
      <c r="AL135" s="3"/>
      <c r="AM135" s="3"/>
      <c r="AN135" s="4"/>
      <c r="AO135" s="4"/>
      <c r="AP135" s="4"/>
      <c r="AQ135" s="4"/>
      <c r="AR135" s="4"/>
      <c r="AS135" s="4"/>
      <c r="AT135" s="164"/>
      <c r="AU135" s="164"/>
      <c r="AV135" s="164"/>
      <c r="AW135" s="164"/>
      <c r="AX135" s="164"/>
      <c r="AY135" s="164"/>
      <c r="AZ135" s="167"/>
      <c r="BA135" s="164"/>
      <c r="BB135" s="164"/>
      <c r="BC135" s="164"/>
      <c r="BD135" s="164"/>
      <c r="BE135" s="164"/>
      <c r="BF135" s="164"/>
      <c r="BG135" s="164"/>
      <c r="BH135" s="164"/>
      <c r="BI135" s="164"/>
      <c r="BJ135" s="164"/>
      <c r="BK135" s="164"/>
      <c r="BL135" s="164"/>
      <c r="BM135" s="164"/>
      <c r="BN135" s="164"/>
      <c r="BO135" s="164"/>
      <c r="BP135" s="164"/>
      <c r="BQ135" s="164"/>
      <c r="BR135" s="164"/>
      <c r="BS135" s="164"/>
      <c r="BT135" s="164"/>
      <c r="BU135" s="164"/>
      <c r="BV135" s="167"/>
      <c r="BW135" s="164"/>
      <c r="BX135" s="164"/>
      <c r="BY135" s="164"/>
      <c r="BZ135" s="164"/>
      <c r="CA135" s="164"/>
      <c r="CB135" s="164"/>
      <c r="CC135" s="164"/>
    </row>
    <row r="136" spans="1:81">
      <c r="A136" s="4"/>
      <c r="B136" s="4"/>
      <c r="C136" s="4"/>
      <c r="D136" s="4"/>
      <c r="E136" s="4"/>
      <c r="F136" s="4"/>
      <c r="G136" s="4"/>
      <c r="H136" s="3"/>
      <c r="I136" s="4"/>
      <c r="J136" s="4"/>
      <c r="K136" s="4"/>
      <c r="L136" s="4"/>
      <c r="M136" s="4"/>
      <c r="N136" s="4"/>
      <c r="O136" s="4"/>
      <c r="P136" s="4"/>
      <c r="Q136" s="4"/>
      <c r="R136" s="4"/>
      <c r="S136" s="4"/>
      <c r="T136" s="4"/>
      <c r="U136" s="4"/>
      <c r="V136" s="4"/>
      <c r="W136" s="4"/>
      <c r="X136" s="4"/>
      <c r="Y136" s="4"/>
      <c r="Z136" s="4"/>
      <c r="AA136" s="4"/>
      <c r="AB136" s="4"/>
      <c r="AC136" s="4"/>
      <c r="AD136" s="4"/>
      <c r="AE136" s="3"/>
      <c r="AF136" s="3"/>
      <c r="AG136" s="3"/>
      <c r="AH136" s="3"/>
      <c r="AI136" s="4"/>
      <c r="AJ136" s="3"/>
      <c r="AK136" s="3"/>
      <c r="AL136" s="3"/>
      <c r="AM136" s="3"/>
      <c r="AN136" s="4"/>
      <c r="AO136" s="4"/>
      <c r="AP136" s="4"/>
      <c r="AQ136" s="4"/>
      <c r="AR136" s="4"/>
      <c r="AS136" s="4"/>
      <c r="AT136" s="164"/>
      <c r="AU136" s="164"/>
      <c r="AV136" s="164"/>
      <c r="AW136" s="164"/>
      <c r="AX136" s="164"/>
      <c r="AY136" s="164"/>
      <c r="AZ136" s="167"/>
      <c r="BA136" s="164"/>
      <c r="BB136" s="164"/>
      <c r="BC136" s="164"/>
      <c r="BD136" s="164"/>
      <c r="BE136" s="164"/>
      <c r="BF136" s="164"/>
      <c r="BG136" s="164"/>
      <c r="BH136" s="164"/>
      <c r="BI136" s="164"/>
      <c r="BJ136" s="164"/>
      <c r="BK136" s="164"/>
      <c r="BL136" s="164"/>
      <c r="BM136" s="164"/>
      <c r="BN136" s="164"/>
      <c r="BO136" s="164"/>
      <c r="BP136" s="164"/>
      <c r="BQ136" s="164"/>
      <c r="BR136" s="164"/>
      <c r="BS136" s="164"/>
      <c r="BT136" s="164"/>
      <c r="BU136" s="164"/>
      <c r="BV136" s="167"/>
      <c r="BW136" s="164"/>
      <c r="BX136" s="164"/>
      <c r="BY136" s="164"/>
      <c r="BZ136" s="164"/>
      <c r="CA136" s="164"/>
      <c r="CB136" s="164"/>
      <c r="CC136" s="164"/>
    </row>
    <row r="137" spans="1:81">
      <c r="A137" s="4"/>
      <c r="B137" s="4"/>
      <c r="C137" s="4"/>
      <c r="D137" s="4"/>
      <c r="E137" s="4"/>
      <c r="F137" s="4"/>
      <c r="G137" s="4"/>
      <c r="H137" s="3"/>
      <c r="I137" s="4"/>
      <c r="J137" s="4"/>
      <c r="K137" s="4"/>
      <c r="L137" s="4"/>
      <c r="M137" s="4"/>
      <c r="N137" s="4"/>
      <c r="O137" s="4"/>
      <c r="P137" s="4"/>
      <c r="Q137" s="4"/>
      <c r="R137" s="4"/>
      <c r="S137" s="4"/>
      <c r="T137" s="4"/>
      <c r="U137" s="4"/>
      <c r="V137" s="4"/>
      <c r="W137" s="4"/>
      <c r="X137" s="4"/>
      <c r="Y137" s="4"/>
      <c r="Z137" s="4"/>
      <c r="AA137" s="4"/>
      <c r="AB137" s="4"/>
      <c r="AC137" s="4"/>
      <c r="AD137" s="4"/>
      <c r="AE137" s="3"/>
      <c r="AF137" s="3"/>
      <c r="AG137" s="3"/>
      <c r="AH137" s="3"/>
      <c r="AI137" s="4"/>
      <c r="AJ137" s="3"/>
      <c r="AK137" s="3"/>
      <c r="AL137" s="3"/>
      <c r="AM137" s="3"/>
      <c r="AN137" s="4"/>
      <c r="AO137" s="4"/>
      <c r="AP137" s="4"/>
      <c r="AQ137" s="4"/>
      <c r="AR137" s="4"/>
      <c r="AS137" s="4"/>
      <c r="AT137" s="164"/>
      <c r="AU137" s="164"/>
      <c r="AV137" s="164"/>
      <c r="AW137" s="164"/>
      <c r="AX137" s="164"/>
      <c r="AY137" s="164"/>
      <c r="AZ137" s="167"/>
      <c r="BA137" s="164"/>
      <c r="BB137" s="164"/>
      <c r="BC137" s="164"/>
      <c r="BD137" s="164"/>
      <c r="BE137" s="164"/>
      <c r="BF137" s="164"/>
      <c r="BG137" s="164"/>
      <c r="BH137" s="164"/>
      <c r="BI137" s="164"/>
      <c r="BJ137" s="164"/>
      <c r="BK137" s="164"/>
      <c r="BL137" s="164"/>
      <c r="BM137" s="164"/>
      <c r="BN137" s="164"/>
      <c r="BO137" s="164"/>
      <c r="BP137" s="164"/>
      <c r="BQ137" s="164"/>
      <c r="BR137" s="164"/>
      <c r="BS137" s="164"/>
      <c r="BT137" s="164"/>
      <c r="BU137" s="164"/>
      <c r="BV137" s="167"/>
      <c r="BW137" s="164"/>
      <c r="BX137" s="164"/>
      <c r="BY137" s="164"/>
      <c r="BZ137" s="164"/>
      <c r="CA137" s="164"/>
      <c r="CB137" s="164"/>
      <c r="CC137" s="164"/>
    </row>
    <row r="138" spans="1:81">
      <c r="A138" s="4"/>
      <c r="B138" s="4"/>
      <c r="C138" s="4"/>
      <c r="D138" s="4"/>
      <c r="E138" s="4"/>
      <c r="F138" s="4"/>
      <c r="G138" s="4"/>
      <c r="H138" s="3"/>
      <c r="I138" s="4"/>
      <c r="J138" s="4"/>
      <c r="K138" s="4"/>
      <c r="L138" s="4"/>
      <c r="M138" s="4"/>
      <c r="N138" s="4"/>
      <c r="O138" s="4"/>
      <c r="P138" s="4"/>
      <c r="Q138" s="4"/>
      <c r="R138" s="4"/>
      <c r="S138" s="4"/>
      <c r="T138" s="4"/>
      <c r="U138" s="4"/>
      <c r="AQ138" s="4"/>
      <c r="AR138" s="4"/>
      <c r="AS138" s="4"/>
      <c r="AT138" s="164"/>
      <c r="AU138" s="164"/>
      <c r="AV138" s="164"/>
      <c r="AW138" s="164"/>
      <c r="AX138" s="164"/>
      <c r="AY138" s="164"/>
      <c r="AZ138" s="167"/>
      <c r="BA138" s="164"/>
      <c r="BB138" s="164"/>
      <c r="BC138" s="164"/>
      <c r="BD138" s="164"/>
      <c r="BE138" s="164"/>
      <c r="BF138" s="164"/>
      <c r="BG138" s="164"/>
      <c r="BH138" s="164"/>
      <c r="BI138" s="164"/>
      <c r="BJ138" s="164"/>
      <c r="BK138" s="164"/>
      <c r="BL138" s="164"/>
      <c r="BM138" s="164"/>
      <c r="BN138" s="164"/>
      <c r="BO138" s="164"/>
      <c r="BP138" s="164"/>
      <c r="BQ138" s="164"/>
      <c r="BR138" s="164"/>
      <c r="BS138" s="164"/>
      <c r="BT138" s="164"/>
      <c r="BU138" s="164"/>
      <c r="BV138" s="167"/>
      <c r="BW138" s="164"/>
      <c r="BX138" s="164"/>
      <c r="BY138" s="164"/>
      <c r="BZ138" s="164"/>
      <c r="CA138" s="164"/>
      <c r="CB138" s="164"/>
      <c r="CC138" s="164"/>
    </row>
  </sheetData>
  <mergeCells count="27">
    <mergeCell ref="CG3:CK3"/>
    <mergeCell ref="BD3:BJ3"/>
    <mergeCell ref="BD5:BD6"/>
    <mergeCell ref="BJ5:BJ6"/>
    <mergeCell ref="AU3:BA3"/>
    <mergeCell ref="V3:AR3"/>
    <mergeCell ref="BM3:BS3"/>
    <mergeCell ref="BM5:BM6"/>
    <mergeCell ref="BS5:BS6"/>
    <mergeCell ref="BV3:CB3"/>
    <mergeCell ref="BV5:BV6"/>
    <mergeCell ref="CB5:CB6"/>
    <mergeCell ref="V5:V6"/>
    <mergeCell ref="AU5:AU6"/>
    <mergeCell ref="BA5:BA6"/>
    <mergeCell ref="AO5:AR5"/>
    <mergeCell ref="Z5:AC5"/>
    <mergeCell ref="AE5:AH5"/>
    <mergeCell ref="AJ5:AM5"/>
    <mergeCell ref="W5:W6"/>
    <mergeCell ref="B3:S3"/>
    <mergeCell ref="P5:S5"/>
    <mergeCell ref="B5:B6"/>
    <mergeCell ref="C5:C6"/>
    <mergeCell ref="E5:H5"/>
    <mergeCell ref="J5:K5"/>
    <mergeCell ref="M5:N5"/>
  </mergeCells>
  <pageMargins left="0.7" right="0.7" top="0.75" bottom="0.75" header="0.3" footer="0.3"/>
  <pageSetup paperSize="9" orientation="portrait" r:id="rId1"/>
  <ignoredErrors>
    <ignoredError sqref="H16:H33 K16:K33 N16:N18 S16:S33 N20:N33" formula="1"/>
  </ignoredError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B227DF-A99A-4ADA-886D-ACD88DE074EC}">
  <sheetPr>
    <tabColor rgb="FF92D050"/>
    <pageSetUpPr fitToPage="1"/>
  </sheetPr>
  <dimension ref="A1:CH138"/>
  <sheetViews>
    <sheetView topLeftCell="A8" zoomScale="90" zoomScaleNormal="90" workbookViewId="0">
      <selection activeCell="R33" sqref="R33"/>
    </sheetView>
  </sheetViews>
  <sheetFormatPr defaultColWidth="8.88671875" defaultRowHeight="14.4"/>
  <cols>
    <col min="2" max="2" width="25.77734375" customWidth="1"/>
    <col min="4" max="4" width="2.109375" customWidth="1"/>
    <col min="5" max="5" width="5.77734375" bestFit="1" customWidth="1"/>
    <col min="6" max="6" width="8.5546875" bestFit="1" customWidth="1"/>
    <col min="7" max="7" width="5.77734375" bestFit="1" customWidth="1"/>
    <col min="8" max="8" width="10.109375" style="1" bestFit="1" customWidth="1"/>
    <col min="9" max="9" width="1.5546875" customWidth="1"/>
    <col min="10" max="10" width="7.88671875" customWidth="1"/>
    <col min="11" max="11" width="7.77734375" customWidth="1"/>
    <col min="12" max="12" width="6.6640625" customWidth="1"/>
    <col min="13" max="13" width="10.77734375" style="1" bestFit="1" customWidth="1"/>
    <col min="14" max="14" width="1.88671875" customWidth="1"/>
    <col min="15" max="15" width="5.77734375" bestFit="1" customWidth="1"/>
    <col min="16" max="16" width="8.5546875" bestFit="1" customWidth="1"/>
    <col min="17" max="17" width="5.77734375" bestFit="1" customWidth="1"/>
    <col min="18" max="18" width="6" bestFit="1" customWidth="1"/>
    <col min="21" max="21" width="28" customWidth="1"/>
    <col min="22" max="22" width="6.109375" bestFit="1" customWidth="1"/>
    <col min="23" max="23" width="12" hidden="1" customWidth="1"/>
    <col min="24" max="24" width="2.109375" customWidth="1"/>
    <col min="25" max="25" width="7.44140625" customWidth="1"/>
    <col min="26" max="27" width="6.6640625" customWidth="1"/>
    <col min="28" max="28" width="7.33203125" customWidth="1"/>
    <col min="29" max="29" width="1.33203125" customWidth="1"/>
    <col min="30" max="30" width="10.109375" style="1" customWidth="1"/>
    <col min="31" max="31" width="8.5546875" style="1" hidden="1" customWidth="1"/>
    <col min="32" max="32" width="4.33203125" style="1" hidden="1" customWidth="1"/>
    <col min="33" max="33" width="10.6640625" style="1" customWidth="1"/>
    <col min="34" max="34" width="1.33203125" customWidth="1"/>
    <col min="35" max="35" width="9.5546875" style="1" customWidth="1"/>
    <col min="36" max="36" width="8.5546875" style="1" hidden="1" customWidth="1"/>
    <col min="37" max="37" width="1" style="1" hidden="1" customWidth="1"/>
    <col min="38" max="38" width="10" style="1" customWidth="1"/>
    <col min="39" max="39" width="1" customWidth="1"/>
    <col min="40" max="40" width="6.33203125" customWidth="1"/>
    <col min="41" max="43" width="7.88671875" customWidth="1"/>
    <col min="44" max="44" width="10.6640625" customWidth="1"/>
    <col min="45" max="45" width="17.109375" style="379" customWidth="1"/>
    <col min="46" max="46" width="20.21875" style="379" bestFit="1" customWidth="1"/>
    <col min="47" max="47" width="8.5546875" style="379" customWidth="1"/>
    <col min="48" max="48" width="16.88671875" style="379" customWidth="1"/>
    <col min="49" max="49" width="9.109375" style="379" customWidth="1"/>
    <col min="50" max="50" width="16" style="379" customWidth="1"/>
    <col min="51" max="51" width="5.5546875" style="380" bestFit="1" customWidth="1"/>
    <col min="52" max="52" width="19.33203125" style="379" customWidth="1"/>
    <col min="53" max="53" width="8" style="379" customWidth="1"/>
    <col min="54" max="54" width="8.88671875" style="379"/>
    <col min="55" max="55" width="20.21875" style="379" bestFit="1" customWidth="1"/>
    <col min="56" max="56" width="5.6640625" style="379" customWidth="1"/>
    <col min="57" max="57" width="17.44140625" style="379" customWidth="1"/>
    <col min="58" max="58" width="5.6640625" style="379" customWidth="1"/>
    <col min="59" max="59" width="15.33203125" style="379" customWidth="1"/>
    <col min="60" max="60" width="5.6640625" style="379" customWidth="1"/>
    <col min="61" max="61" width="14.33203125" style="379" customWidth="1"/>
    <col min="62" max="62" width="8" style="379" customWidth="1"/>
    <col min="63" max="63" width="6.109375" style="379" customWidth="1"/>
    <col min="64" max="64" width="20.21875" style="379" bestFit="1" customWidth="1"/>
    <col min="65" max="66" width="10.33203125" style="379" customWidth="1"/>
    <col min="67" max="70" width="8.88671875" style="379"/>
    <col min="71" max="71" width="7.44140625" style="379" customWidth="1"/>
    <col min="72" max="72" width="10" style="379" customWidth="1"/>
    <col min="73" max="73" width="20.21875" style="380" bestFit="1" customWidth="1"/>
    <col min="74" max="74" width="9.109375" style="379" customWidth="1"/>
    <col min="75" max="75" width="15.5546875" style="379" bestFit="1" customWidth="1"/>
    <col min="76" max="76" width="9.6640625" style="379" customWidth="1"/>
    <col min="77" max="77" width="18" style="379" bestFit="1" customWidth="1"/>
    <col min="78" max="78" width="8.88671875" style="379"/>
    <col min="79" max="79" width="16.33203125" style="379" customWidth="1"/>
    <col min="80" max="81" width="8.88671875" style="379"/>
    <col min="82" max="82" width="10.5546875" bestFit="1" customWidth="1"/>
    <col min="83" max="83" width="12.33203125" bestFit="1" customWidth="1"/>
    <col min="84" max="84" width="9.6640625" bestFit="1" customWidth="1"/>
    <col min="85" max="85" width="6.109375" bestFit="1" customWidth="1"/>
    <col min="86" max="86" width="12.88671875" bestFit="1" customWidth="1"/>
  </cols>
  <sheetData>
    <row r="1" spans="1:86">
      <c r="A1" s="4"/>
      <c r="B1" s="4"/>
      <c r="C1" s="4"/>
      <c r="D1" s="4"/>
      <c r="E1" s="4"/>
      <c r="F1" s="4"/>
      <c r="G1" s="4"/>
      <c r="H1" s="3"/>
      <c r="I1" s="4"/>
      <c r="J1" s="4"/>
      <c r="K1" s="4"/>
      <c r="L1" s="4"/>
      <c r="M1" s="3"/>
      <c r="N1" s="4"/>
      <c r="O1" s="4"/>
      <c r="P1" s="4"/>
      <c r="Q1" s="4"/>
      <c r="R1" s="4"/>
      <c r="S1" s="4"/>
      <c r="T1" s="4"/>
      <c r="U1" s="4"/>
      <c r="V1" s="4"/>
      <c r="W1" s="4"/>
      <c r="X1" s="4"/>
      <c r="Y1" s="4"/>
      <c r="Z1" s="4"/>
      <c r="AA1" s="4"/>
      <c r="AB1" s="4"/>
      <c r="AC1" s="4"/>
      <c r="AD1" s="3"/>
      <c r="AE1" s="3"/>
      <c r="AF1" s="3"/>
      <c r="AG1" s="3"/>
      <c r="AH1" s="4"/>
      <c r="AI1" s="3"/>
      <c r="AJ1" s="3"/>
      <c r="AK1" s="3"/>
      <c r="AL1" s="3"/>
      <c r="AM1" s="4"/>
      <c r="AN1" s="4"/>
      <c r="AO1" s="4"/>
      <c r="AP1" s="4"/>
      <c r="AQ1" s="4"/>
      <c r="AR1" s="4"/>
      <c r="AS1" s="164"/>
      <c r="AT1" s="164"/>
      <c r="AU1" s="164"/>
      <c r="AV1" s="164"/>
      <c r="AW1" s="164"/>
      <c r="AX1" s="164"/>
      <c r="AY1" s="167"/>
      <c r="AZ1" s="164"/>
      <c r="BA1" s="164"/>
      <c r="BB1" s="164"/>
      <c r="BC1" s="164"/>
      <c r="BD1" s="164"/>
      <c r="BE1" s="164"/>
      <c r="BF1" s="164"/>
      <c r="BG1" s="164"/>
      <c r="BH1" s="164"/>
      <c r="BI1" s="164"/>
      <c r="BJ1" s="164"/>
      <c r="BK1" s="164"/>
      <c r="BL1" s="164"/>
      <c r="BM1" s="164"/>
      <c r="BN1" s="164"/>
      <c r="BO1" s="164"/>
      <c r="BP1" s="164"/>
      <c r="BQ1" s="164"/>
      <c r="BR1" s="164"/>
      <c r="BS1" s="164"/>
      <c r="BT1" s="164"/>
      <c r="BU1" s="164"/>
      <c r="BV1" s="164"/>
      <c r="BW1" s="164"/>
      <c r="BX1" s="164"/>
      <c r="BY1" s="164"/>
      <c r="BZ1" s="164"/>
      <c r="CA1" s="164"/>
      <c r="CB1" s="164"/>
    </row>
    <row r="2" spans="1:86" ht="15" thickBot="1">
      <c r="A2" s="4"/>
      <c r="B2" s="4"/>
      <c r="C2" s="4"/>
      <c r="D2" s="4"/>
      <c r="E2" s="4"/>
      <c r="F2" s="4"/>
      <c r="G2" s="4"/>
      <c r="H2" s="3"/>
      <c r="I2" s="4"/>
      <c r="J2" s="4"/>
      <c r="K2" s="4"/>
      <c r="L2" s="4"/>
      <c r="M2" s="3"/>
      <c r="N2" s="4"/>
      <c r="O2" s="4"/>
      <c r="P2" s="4"/>
      <c r="Q2" s="4"/>
      <c r="R2" s="4"/>
      <c r="S2" s="4"/>
      <c r="T2" s="4"/>
      <c r="U2" s="4"/>
      <c r="V2" s="4"/>
      <c r="W2" s="4"/>
      <c r="X2" s="4"/>
      <c r="Y2" s="4"/>
      <c r="Z2" s="4"/>
      <c r="AA2" s="4"/>
      <c r="AB2" s="4"/>
      <c r="AC2" s="4"/>
      <c r="AD2" s="3"/>
      <c r="AE2" s="3"/>
      <c r="AF2" s="3"/>
      <c r="AG2" s="3"/>
      <c r="AH2" s="4"/>
      <c r="AI2" s="3"/>
      <c r="AJ2" s="3"/>
      <c r="AK2" s="3"/>
      <c r="AL2" s="3"/>
      <c r="AM2" s="4"/>
      <c r="AN2" s="4"/>
      <c r="AO2" s="4"/>
      <c r="AP2" s="4"/>
      <c r="AQ2" s="4"/>
      <c r="AR2" s="4"/>
      <c r="AS2" s="164"/>
      <c r="AT2" s="164"/>
      <c r="AU2" s="164"/>
      <c r="AV2" s="164"/>
      <c r="AW2" s="164"/>
      <c r="AX2" s="164"/>
      <c r="AY2" s="167"/>
      <c r="AZ2" s="167"/>
      <c r="BA2" s="167"/>
      <c r="BB2" s="167"/>
      <c r="BC2" s="164"/>
      <c r="BD2" s="164"/>
      <c r="BE2" s="164"/>
      <c r="BF2" s="164"/>
      <c r="BG2" s="164"/>
      <c r="BH2" s="164"/>
      <c r="BI2" s="164"/>
      <c r="BJ2" s="164"/>
      <c r="BK2" s="164"/>
      <c r="BL2" s="164"/>
      <c r="BM2" s="164"/>
      <c r="BN2" s="164"/>
      <c r="BO2" s="164"/>
      <c r="BP2" s="164"/>
      <c r="BQ2" s="164"/>
      <c r="BR2" s="164"/>
      <c r="BS2" s="164"/>
      <c r="BT2" s="164"/>
      <c r="BU2" s="164"/>
      <c r="BV2" s="164"/>
      <c r="BW2" s="164"/>
      <c r="BX2" s="164"/>
      <c r="BY2" s="164"/>
      <c r="BZ2" s="164"/>
      <c r="CA2" s="164"/>
      <c r="CB2" s="164"/>
    </row>
    <row r="3" spans="1:86" ht="14.4" customHeight="1" thickBot="1">
      <c r="A3" s="4"/>
      <c r="B3" s="761" t="s">
        <v>963</v>
      </c>
      <c r="C3" s="762"/>
      <c r="D3" s="762"/>
      <c r="E3" s="762"/>
      <c r="F3" s="762"/>
      <c r="G3" s="762"/>
      <c r="H3" s="762"/>
      <c r="I3" s="762"/>
      <c r="J3" s="762"/>
      <c r="K3" s="762"/>
      <c r="L3" s="762"/>
      <c r="M3" s="762"/>
      <c r="N3" s="763"/>
      <c r="O3" s="4"/>
      <c r="P3" s="4"/>
      <c r="Q3" s="4"/>
      <c r="R3" s="4"/>
      <c r="T3" s="4"/>
      <c r="U3" s="761" t="s">
        <v>964</v>
      </c>
      <c r="V3" s="762"/>
      <c r="W3" s="762"/>
      <c r="X3" s="762"/>
      <c r="Y3" s="762"/>
      <c r="Z3" s="762"/>
      <c r="AA3" s="762"/>
      <c r="AB3" s="762"/>
      <c r="AC3" s="762"/>
      <c r="AD3" s="762"/>
      <c r="AE3" s="762"/>
      <c r="AF3" s="762"/>
      <c r="AG3" s="762"/>
      <c r="AH3" s="762"/>
      <c r="AI3" s="762"/>
      <c r="AJ3" s="762"/>
      <c r="AK3" s="762"/>
      <c r="AL3" s="762"/>
      <c r="AM3" s="762"/>
      <c r="AN3" s="762"/>
      <c r="AO3" s="762"/>
      <c r="AP3" s="762"/>
      <c r="AQ3" s="763"/>
      <c r="AR3" s="4"/>
      <c r="AS3" s="164"/>
      <c r="AT3" s="754" t="s">
        <v>486</v>
      </c>
      <c r="AU3" s="755"/>
      <c r="AV3" s="755"/>
      <c r="AW3" s="755"/>
      <c r="AX3" s="755"/>
      <c r="AY3" s="755"/>
      <c r="AZ3" s="756"/>
      <c r="BA3" s="167"/>
      <c r="BB3" s="167"/>
      <c r="BC3" s="754" t="s">
        <v>529</v>
      </c>
      <c r="BD3" s="755"/>
      <c r="BE3" s="755"/>
      <c r="BF3" s="755"/>
      <c r="BG3" s="755"/>
      <c r="BH3" s="755"/>
      <c r="BI3" s="756"/>
      <c r="BJ3" s="164"/>
      <c r="BK3" s="164"/>
      <c r="BL3" s="754" t="s">
        <v>527</v>
      </c>
      <c r="BM3" s="755"/>
      <c r="BN3" s="755"/>
      <c r="BO3" s="755"/>
      <c r="BP3" s="755"/>
      <c r="BQ3" s="755"/>
      <c r="BR3" s="756"/>
      <c r="BU3" s="754" t="s">
        <v>528</v>
      </c>
      <c r="BV3" s="755"/>
      <c r="BW3" s="755"/>
      <c r="BX3" s="755"/>
      <c r="BY3" s="755"/>
      <c r="BZ3" s="755"/>
      <c r="CA3" s="756"/>
      <c r="CB3" s="164"/>
      <c r="CD3" s="761" t="s">
        <v>1049</v>
      </c>
      <c r="CE3" s="762"/>
      <c r="CF3" s="762"/>
      <c r="CG3" s="762"/>
      <c r="CH3" s="763"/>
    </row>
    <row r="4" spans="1:86" ht="15" thickBot="1">
      <c r="A4" s="4"/>
      <c r="B4" s="4"/>
      <c r="C4" s="4"/>
      <c r="D4" s="4"/>
      <c r="E4" s="4"/>
      <c r="F4" s="4"/>
      <c r="G4" s="4"/>
      <c r="H4" s="3"/>
      <c r="I4" s="545"/>
      <c r="J4" s="4"/>
      <c r="K4" s="4"/>
      <c r="L4" s="4"/>
      <c r="M4" s="3"/>
      <c r="N4" s="4"/>
      <c r="O4" s="4"/>
      <c r="P4" s="4"/>
      <c r="Q4" s="4"/>
      <c r="R4" s="4"/>
      <c r="S4" s="4"/>
      <c r="T4" s="4"/>
      <c r="U4" s="4"/>
      <c r="V4" s="4"/>
      <c r="W4" s="4"/>
      <c r="X4" s="4"/>
      <c r="Y4" s="4"/>
      <c r="Z4" s="4"/>
      <c r="AA4" s="4"/>
      <c r="AB4" s="4"/>
      <c r="AC4" s="4"/>
      <c r="AD4" s="3"/>
      <c r="AE4" s="3"/>
      <c r="AF4" s="3"/>
      <c r="AG4" s="3"/>
      <c r="AH4" s="4"/>
      <c r="AI4" s="3"/>
      <c r="AJ4" s="3"/>
      <c r="AK4" s="3"/>
      <c r="AL4" s="3"/>
      <c r="AM4" s="4"/>
      <c r="AN4" s="4"/>
      <c r="AO4" s="4"/>
      <c r="AP4" s="4"/>
      <c r="AQ4" s="4"/>
      <c r="AR4" s="4"/>
      <c r="AS4" s="164"/>
      <c r="AT4" s="164"/>
      <c r="AU4" s="164"/>
      <c r="AV4" s="164"/>
      <c r="AW4" s="164"/>
      <c r="AX4" s="164"/>
      <c r="AY4" s="167"/>
      <c r="AZ4" s="167"/>
      <c r="BA4" s="167"/>
      <c r="BB4" s="164"/>
      <c r="BC4" s="164"/>
      <c r="BD4" s="164"/>
      <c r="BE4" s="164"/>
      <c r="BF4" s="164"/>
      <c r="BG4" s="164"/>
      <c r="BH4" s="164"/>
      <c r="BI4" s="164"/>
      <c r="BJ4" s="164"/>
      <c r="BK4" s="164"/>
      <c r="BL4" s="164"/>
      <c r="BM4" s="164"/>
      <c r="BN4" s="164"/>
      <c r="BO4" s="164"/>
      <c r="BP4" s="164"/>
      <c r="BQ4" s="164"/>
      <c r="BR4" s="164"/>
      <c r="BS4" s="164"/>
      <c r="BT4" s="164"/>
      <c r="BU4" s="379"/>
      <c r="BV4" s="164"/>
      <c r="BX4" s="164"/>
      <c r="BZ4" s="164"/>
      <c r="CB4" s="164"/>
    </row>
    <row r="5" spans="1:86" ht="16.2" customHeight="1">
      <c r="A5" s="4"/>
      <c r="B5" s="764" t="str">
        <f t="shared" ref="B5:C6" si="0">U5</f>
        <v>Dementia risk</v>
      </c>
      <c r="C5" s="766" t="str">
        <f t="shared" si="0"/>
        <v>RR</v>
      </c>
      <c r="D5" s="173"/>
      <c r="E5" s="757" t="str">
        <f t="shared" ref="E5:H6" si="1">Y5</f>
        <v>Total Australia</v>
      </c>
      <c r="F5" s="757">
        <f t="shared" si="1"/>
        <v>0</v>
      </c>
      <c r="G5" s="757">
        <f t="shared" si="1"/>
        <v>0</v>
      </c>
      <c r="H5" s="757">
        <f t="shared" si="1"/>
        <v>0</v>
      </c>
      <c r="I5" s="4"/>
      <c r="J5" s="757" t="str">
        <f t="shared" ref="J5:M6" si="2">AN5</f>
        <v>First Nations</v>
      </c>
      <c r="K5" s="757">
        <f t="shared" si="2"/>
        <v>0</v>
      </c>
      <c r="L5" s="757">
        <f t="shared" si="2"/>
        <v>0</v>
      </c>
      <c r="M5" s="757">
        <f t="shared" si="2"/>
        <v>0</v>
      </c>
      <c r="N5" s="254"/>
      <c r="O5" s="4"/>
      <c r="P5" s="4"/>
      <c r="Q5" s="4"/>
      <c r="R5" s="4"/>
      <c r="S5" s="4"/>
      <c r="T5" s="4"/>
      <c r="U5" s="764" t="s">
        <v>217</v>
      </c>
      <c r="V5" s="766" t="s">
        <v>219</v>
      </c>
      <c r="W5" s="201"/>
      <c r="X5" s="173"/>
      <c r="Y5" s="757" t="s">
        <v>1</v>
      </c>
      <c r="Z5" s="757"/>
      <c r="AA5" s="757"/>
      <c r="AB5" s="757"/>
      <c r="AC5" s="173"/>
      <c r="AD5" s="757" t="s">
        <v>525</v>
      </c>
      <c r="AE5" s="757"/>
      <c r="AF5" s="757"/>
      <c r="AG5" s="757"/>
      <c r="AH5" s="173"/>
      <c r="AI5" s="757" t="s">
        <v>526</v>
      </c>
      <c r="AJ5" s="757"/>
      <c r="AK5" s="757"/>
      <c r="AL5" s="757"/>
      <c r="AM5" s="254"/>
      <c r="AN5" s="757" t="s">
        <v>714</v>
      </c>
      <c r="AO5" s="757"/>
      <c r="AP5" s="757"/>
      <c r="AQ5" s="757"/>
      <c r="AR5" s="183"/>
      <c r="AS5" s="164"/>
      <c r="AT5" s="758" t="s">
        <v>436</v>
      </c>
      <c r="AU5" s="164"/>
      <c r="AV5" s="381" t="s">
        <v>360</v>
      </c>
      <c r="AW5" s="164"/>
      <c r="AX5" s="381" t="s">
        <v>361</v>
      </c>
      <c r="AY5" s="167"/>
      <c r="AZ5" s="758" t="s">
        <v>437</v>
      </c>
      <c r="BA5" s="167"/>
      <c r="BB5" s="164"/>
      <c r="BC5" s="758" t="s">
        <v>436</v>
      </c>
      <c r="BD5" s="164"/>
      <c r="BE5" s="381" t="s">
        <v>360</v>
      </c>
      <c r="BF5" s="164"/>
      <c r="BG5" s="381" t="s">
        <v>361</v>
      </c>
      <c r="BH5" s="167"/>
      <c r="BI5" s="758" t="s">
        <v>437</v>
      </c>
      <c r="BJ5" s="164"/>
      <c r="BK5" s="164"/>
      <c r="BL5" s="758" t="s">
        <v>436</v>
      </c>
      <c r="BM5" s="164"/>
      <c r="BN5" s="381" t="s">
        <v>360</v>
      </c>
      <c r="BO5" s="164"/>
      <c r="BP5" s="381" t="s">
        <v>361</v>
      </c>
      <c r="BQ5" s="167"/>
      <c r="BR5" s="758" t="s">
        <v>437</v>
      </c>
      <c r="BS5" s="164"/>
      <c r="BT5" s="164"/>
      <c r="BU5" s="758" t="s">
        <v>436</v>
      </c>
      <c r="BV5" s="164"/>
      <c r="BW5" s="381" t="s">
        <v>360</v>
      </c>
      <c r="BX5" s="164"/>
      <c r="BY5" s="381" t="s">
        <v>361</v>
      </c>
      <c r="BZ5" s="167"/>
      <c r="CA5" s="758" t="s">
        <v>437</v>
      </c>
      <c r="CB5" s="164"/>
    </row>
    <row r="6" spans="1:86" ht="30.6" customHeight="1" thickBot="1">
      <c r="A6" s="4"/>
      <c r="B6" s="765">
        <f t="shared" si="0"/>
        <v>0</v>
      </c>
      <c r="C6" s="767">
        <f t="shared" si="0"/>
        <v>0</v>
      </c>
      <c r="D6" s="164"/>
      <c r="E6" s="200" t="str">
        <f t="shared" si="1"/>
        <v>Prev. (%)</v>
      </c>
      <c r="F6" s="200" t="str">
        <f t="shared" si="1"/>
        <v>PAF (%)</v>
      </c>
      <c r="G6" s="200" t="str">
        <f t="shared" si="1"/>
        <v>Com. (%)</v>
      </c>
      <c r="H6" s="200" t="str">
        <f t="shared" si="1"/>
        <v>aPAF (%)</v>
      </c>
      <c r="I6" s="4"/>
      <c r="J6" s="200" t="str">
        <f t="shared" si="2"/>
        <v>Prev. (%)</v>
      </c>
      <c r="K6" s="200" t="str">
        <f t="shared" si="2"/>
        <v>PAF (%)</v>
      </c>
      <c r="L6" s="200" t="str">
        <f t="shared" si="2"/>
        <v>Com. (%)</v>
      </c>
      <c r="M6" s="200" t="str">
        <f t="shared" si="2"/>
        <v>aPAF (%)</v>
      </c>
      <c r="N6" s="203"/>
      <c r="O6" s="4"/>
      <c r="P6" s="4"/>
      <c r="Q6" s="4"/>
      <c r="R6" s="4"/>
      <c r="S6" s="4"/>
      <c r="T6" s="4"/>
      <c r="U6" s="768"/>
      <c r="V6" s="767"/>
      <c r="W6" s="163" t="s">
        <v>292</v>
      </c>
      <c r="X6" s="164"/>
      <c r="Y6" s="200" t="s">
        <v>541</v>
      </c>
      <c r="Z6" s="200" t="s">
        <v>458</v>
      </c>
      <c r="AA6" s="200" t="s">
        <v>461</v>
      </c>
      <c r="AB6" s="200" t="s">
        <v>459</v>
      </c>
      <c r="AC6" s="202"/>
      <c r="AD6" s="200" t="s">
        <v>541</v>
      </c>
      <c r="AE6" s="200" t="s">
        <v>458</v>
      </c>
      <c r="AF6" s="200" t="s">
        <v>461</v>
      </c>
      <c r="AG6" s="200" t="s">
        <v>459</v>
      </c>
      <c r="AH6" s="202"/>
      <c r="AI6" s="200" t="s">
        <v>541</v>
      </c>
      <c r="AJ6" s="200" t="s">
        <v>458</v>
      </c>
      <c r="AK6" s="200" t="s">
        <v>461</v>
      </c>
      <c r="AL6" s="200" t="s">
        <v>459</v>
      </c>
      <c r="AM6" s="203"/>
      <c r="AN6" s="200" t="s">
        <v>541</v>
      </c>
      <c r="AO6" s="200" t="s">
        <v>458</v>
      </c>
      <c r="AP6" s="200" t="s">
        <v>461</v>
      </c>
      <c r="AQ6" s="200" t="s">
        <v>459</v>
      </c>
      <c r="AR6" s="184"/>
      <c r="AS6" s="164"/>
      <c r="AT6" s="759"/>
      <c r="AU6" s="164"/>
      <c r="AV6" s="382" t="s">
        <v>438</v>
      </c>
      <c r="AW6" s="164"/>
      <c r="AX6" s="382" t="s">
        <v>423</v>
      </c>
      <c r="AY6" s="167"/>
      <c r="AZ6" s="760"/>
      <c r="BA6" s="167"/>
      <c r="BB6" s="164"/>
      <c r="BC6" s="759"/>
      <c r="BD6" s="164"/>
      <c r="BE6" s="382" t="s">
        <v>438</v>
      </c>
      <c r="BF6" s="164"/>
      <c r="BG6" s="382" t="s">
        <v>423</v>
      </c>
      <c r="BH6" s="167"/>
      <c r="BI6" s="760"/>
      <c r="BJ6" s="164"/>
      <c r="BK6" s="164"/>
      <c r="BL6" s="759"/>
      <c r="BM6" s="164"/>
      <c r="BN6" s="382" t="s">
        <v>438</v>
      </c>
      <c r="BO6" s="164"/>
      <c r="BP6" s="382" t="s">
        <v>423</v>
      </c>
      <c r="BQ6" s="167"/>
      <c r="BR6" s="760"/>
      <c r="BS6" s="164"/>
      <c r="BT6" s="164"/>
      <c r="BU6" s="759"/>
      <c r="BV6" s="164"/>
      <c r="BW6" s="382" t="s">
        <v>438</v>
      </c>
      <c r="BX6" s="164"/>
      <c r="BY6" s="382" t="s">
        <v>423</v>
      </c>
      <c r="BZ6" s="167"/>
      <c r="CA6" s="760"/>
      <c r="CB6" s="164"/>
      <c r="CD6" s="411" t="str">
        <f>'DataLab Backing Numbers'!C5</f>
        <v>Age group</v>
      </c>
      <c r="CE6" s="610" t="str">
        <f>'DataLab Backing Numbers'!D5</f>
        <v>All Australia</v>
      </c>
      <c r="CF6" s="610" t="str">
        <f>'DataLab Backing Numbers'!E5</f>
        <v>European</v>
      </c>
      <c r="CG6" s="610" t="str">
        <f>'DataLab Backing Numbers'!F5</f>
        <v>Asian</v>
      </c>
      <c r="CH6" s="610" t="str">
        <f>'DataLab Backing Numbers'!G5</f>
        <v>First Nations</v>
      </c>
    </row>
    <row r="7" spans="1:86">
      <c r="A7" s="4"/>
      <c r="B7" s="608" t="s">
        <v>860</v>
      </c>
      <c r="C7" s="4"/>
      <c r="D7" s="4"/>
      <c r="E7" s="4"/>
      <c r="F7" s="4"/>
      <c r="G7" s="4"/>
      <c r="H7" s="3"/>
      <c r="I7" s="4"/>
      <c r="J7" s="4"/>
      <c r="K7" s="4"/>
      <c r="L7" s="4"/>
      <c r="M7" s="3"/>
      <c r="N7" s="4"/>
      <c r="O7" s="4"/>
      <c r="P7" s="4"/>
      <c r="Q7" s="4"/>
      <c r="R7" s="4"/>
      <c r="S7" s="4"/>
      <c r="T7" s="4"/>
      <c r="U7" s="165" t="s">
        <v>415</v>
      </c>
      <c r="V7" s="166">
        <v>1.6</v>
      </c>
      <c r="W7" s="167" t="s">
        <v>439</v>
      </c>
      <c r="X7" s="164"/>
      <c r="Y7" s="438">
        <f>'TBL_Build_NHS_Obese45-65'!$I$21</f>
        <v>38.801527211544695</v>
      </c>
      <c r="Z7" s="168">
        <f t="shared" ref="Z7:Z17" si="3">(((Y7/100)*($V7-1))/(1+((Y7/100)*($V7-1))))*100</f>
        <v>18.884444584422546</v>
      </c>
      <c r="AA7" s="168">
        <f>'NHS - Communality (DataLab)'!J13</f>
        <v>67.690728000000007</v>
      </c>
      <c r="AB7" s="168">
        <f t="shared" ref="AB7:AB17" si="4">Z7/$BC$22*$AB$18</f>
        <v>6.4801666867867684</v>
      </c>
      <c r="AC7" s="164"/>
      <c r="AD7" s="168">
        <f>' EuroAsian - DataLab (AgeGrps)'!E18</f>
        <v>38.1</v>
      </c>
      <c r="AE7" s="168">
        <f t="shared" ref="AE7:AE17" si="5">(((AD7/100)*($V7-1))/(1+((AD7/100)*($V7-1))))*100</f>
        <v>18.606544033859677</v>
      </c>
      <c r="AF7" s="168">
        <f t="shared" ref="AF7:AF17" si="6">AA7</f>
        <v>67.690728000000007</v>
      </c>
      <c r="AG7" s="168">
        <f t="shared" ref="AG7:AG17" si="7">AE7/$BL$22*$AG$18</f>
        <v>6.469926195574959</v>
      </c>
      <c r="AH7" s="164"/>
      <c r="AI7" s="168">
        <f>' EuroAsian - DataLab (AgeGrps)'!E39</f>
        <v>19</v>
      </c>
      <c r="AJ7" s="168">
        <f t="shared" ref="AJ7:AJ17" si="8">(((AI7/100)*($V7-1))/(1+((AI7/100)*($V7-1))))*100</f>
        <v>10.233393177737881</v>
      </c>
      <c r="AK7" s="168">
        <f t="shared" ref="AK7:AK17" si="9">AA7</f>
        <v>67.690728000000007</v>
      </c>
      <c r="AL7" s="168">
        <f t="shared" ref="AL7:AL17" si="10">AJ7/$BU$22*$AL$18</f>
        <v>3.708210063088158</v>
      </c>
      <c r="AM7" s="167"/>
      <c r="AN7" s="168">
        <f>'TBL_Build_NATSIHS_Obese45-65'!$I$21</f>
        <v>51.572327044025158</v>
      </c>
      <c r="AO7" s="168">
        <f t="shared" ref="AO7:AO17" si="11">(((AN7/100)*($V7-1))/(1+((AN7/100)*($V7-1))))*100</f>
        <v>23.631123919308362</v>
      </c>
      <c r="AP7" s="168">
        <f>'NATSIHS - Communality (DataLab)'!J10</f>
        <v>64.39629699999999</v>
      </c>
      <c r="AQ7" s="168">
        <f t="shared" ref="AQ7:AQ17" si="12">AO7/$AT$22*$AQ$18</f>
        <v>7.344852826263029</v>
      </c>
      <c r="AR7" s="168"/>
      <c r="AS7" s="164"/>
      <c r="AT7" s="383">
        <f t="shared" ref="AT7:AT17" si="13">1-(AO7/100)</f>
        <v>0.76368876080691639</v>
      </c>
      <c r="AU7" s="164"/>
      <c r="AV7" s="383">
        <f t="shared" ref="AV7:AV17" si="14">AP7/100</f>
        <v>0.64396296999999991</v>
      </c>
      <c r="AW7" s="164"/>
      <c r="AX7" s="384">
        <f t="shared" ref="AX7:AX18" si="15">1-AV7</f>
        <v>0.35603703000000009</v>
      </c>
      <c r="AY7" s="167"/>
      <c r="AZ7" s="383">
        <f t="shared" ref="AZ7:AZ17" si="16">1-((AO7/100)*$AX7)</f>
        <v>0.91586444824207491</v>
      </c>
      <c r="BA7" s="167"/>
      <c r="BB7" s="164"/>
      <c r="BC7" s="383">
        <f t="shared" ref="BC7:BC17" si="17">1-(Z7/100)</f>
        <v>0.81115555415577456</v>
      </c>
      <c r="BD7" s="164"/>
      <c r="BE7" s="384">
        <f t="shared" ref="BE7:BE17" si="18">AA7/100</f>
        <v>0.67690728000000011</v>
      </c>
      <c r="BF7" s="164"/>
      <c r="BG7" s="384">
        <f t="shared" ref="BG7:BG18" si="19">1-BE7</f>
        <v>0.32309271999999989</v>
      </c>
      <c r="BH7" s="167"/>
      <c r="BI7" s="384">
        <f t="shared" ref="BI7:BI17" si="20">1-((Z7/100)*$BG7)</f>
        <v>0.93898573433529653</v>
      </c>
      <c r="BJ7" s="164"/>
      <c r="BK7" s="164"/>
      <c r="BL7" s="383">
        <f t="shared" ref="BL7:BL17" si="21">1-(AE7/100)</f>
        <v>0.81393455966140327</v>
      </c>
      <c r="BM7" s="164"/>
      <c r="BN7" s="384">
        <f>BE7</f>
        <v>0.67690728000000011</v>
      </c>
      <c r="BO7" s="164"/>
      <c r="BP7" s="384">
        <f t="shared" ref="BP7:BP18" si="22">1-BN7</f>
        <v>0.32309271999999989</v>
      </c>
      <c r="BQ7" s="167"/>
      <c r="BR7" s="384">
        <f t="shared" ref="BR7:BR18" si="23">1-((AE7/100)*$BP7)</f>
        <v>0.93988361078300509</v>
      </c>
      <c r="BS7" s="164"/>
      <c r="BT7" s="164"/>
      <c r="BU7" s="383">
        <f t="shared" ref="BU7:BU17" si="24">1-(AJ7/100)</f>
        <v>0.89766606822262118</v>
      </c>
      <c r="BV7" s="164"/>
      <c r="BW7" s="384">
        <f>BE7</f>
        <v>0.67690728000000011</v>
      </c>
      <c r="BX7" s="164"/>
      <c r="BY7" s="384">
        <f t="shared" ref="BY7:BY18" si="25">1-BW7</f>
        <v>0.32309271999999989</v>
      </c>
      <c r="BZ7" s="167"/>
      <c r="CA7" s="384">
        <f t="shared" ref="CA7:CA18" si="26">1-((AJ7/100)*$BY7)</f>
        <v>0.96693665163375231</v>
      </c>
      <c r="CB7" s="164"/>
      <c r="CD7" s="392" t="str">
        <f>'DataLab Backing Numbers'!C6</f>
        <v>&lt;45</v>
      </c>
      <c r="CE7" s="611">
        <f>'DataLab Backing Numbers'!D6</f>
        <v>11539</v>
      </c>
      <c r="CF7" s="611">
        <f>'DataLab Backing Numbers'!E6</f>
        <v>1884</v>
      </c>
      <c r="CG7" s="611">
        <f>'DataLab Backing Numbers'!F6</f>
        <v>2240</v>
      </c>
      <c r="CH7" s="611">
        <f>'DataLab Backing Numbers'!G6</f>
        <v>7748</v>
      </c>
    </row>
    <row r="8" spans="1:86">
      <c r="A8" s="4"/>
      <c r="B8" s="169" t="str">
        <f>U10</f>
        <v>Less education (≤Grade 8)</v>
      </c>
      <c r="C8" s="167">
        <f>V10</f>
        <v>1.59</v>
      </c>
      <c r="D8" s="164"/>
      <c r="E8" s="168">
        <f>Y10</f>
        <v>9.9773290011178783</v>
      </c>
      <c r="F8" s="168">
        <f>Z10</f>
        <v>5.5593651795977372</v>
      </c>
      <c r="G8" s="168">
        <f>AA10</f>
        <v>69.714298999999997</v>
      </c>
      <c r="H8" s="168">
        <f>AB10</f>
        <v>1.9076871906642414</v>
      </c>
      <c r="I8" s="4"/>
      <c r="J8" s="168">
        <f>AN10</f>
        <v>22.613065326633166</v>
      </c>
      <c r="K8" s="168">
        <f>AO10</f>
        <v>11.771225892263358</v>
      </c>
      <c r="L8" s="168">
        <f>AP10</f>
        <v>59.886500490000003</v>
      </c>
      <c r="M8" s="168">
        <f>AQ10</f>
        <v>3.6586462014499701</v>
      </c>
      <c r="N8" s="167"/>
      <c r="O8" s="4"/>
      <c r="P8" s="4"/>
      <c r="Q8" s="4"/>
      <c r="R8" s="4"/>
      <c r="S8" s="4"/>
      <c r="T8" s="4"/>
      <c r="U8" s="165" t="s">
        <v>2</v>
      </c>
      <c r="V8" s="167">
        <v>1.38</v>
      </c>
      <c r="W8" s="167" t="s">
        <v>294</v>
      </c>
      <c r="X8" s="164"/>
      <c r="Y8" s="168">
        <f>'TBL_Build_NHS_Physical+65'!$I$15</f>
        <v>81.979552526300196</v>
      </c>
      <c r="Z8" s="168">
        <f t="shared" si="3"/>
        <v>23.752726102710238</v>
      </c>
      <c r="AA8" s="168">
        <f>'NHS - Communality (DataLab)'!J14</f>
        <v>57.998970999999997</v>
      </c>
      <c r="AB8" s="168">
        <f t="shared" si="4"/>
        <v>8.1507096342203607</v>
      </c>
      <c r="AC8" s="164"/>
      <c r="AD8" s="168">
        <f>' EuroAsian - DataLab (AgeGrps)'!E23</f>
        <v>79.5</v>
      </c>
      <c r="AE8" s="168">
        <f t="shared" si="5"/>
        <v>23.200983027417248</v>
      </c>
      <c r="AF8" s="168">
        <f t="shared" si="6"/>
        <v>57.998970999999997</v>
      </c>
      <c r="AG8" s="168">
        <f t="shared" si="7"/>
        <v>8.0675190179870739</v>
      </c>
      <c r="AH8" s="164"/>
      <c r="AI8" s="168">
        <f>' EuroAsian - DataLab (AgeGrps)'!E44</f>
        <v>85.9</v>
      </c>
      <c r="AJ8" s="168">
        <f t="shared" si="8"/>
        <v>24.609098174032354</v>
      </c>
      <c r="AK8" s="168">
        <f t="shared" si="9"/>
        <v>57.998970999999997</v>
      </c>
      <c r="AL8" s="168">
        <f t="shared" si="10"/>
        <v>8.9174435016327127</v>
      </c>
      <c r="AM8" s="167"/>
      <c r="AN8" s="168">
        <f>'TBL_Build_NATSIHS_Physical+65'!$I$16</f>
        <v>85.521885521885537</v>
      </c>
      <c r="AO8" s="168">
        <f t="shared" si="11"/>
        <v>24.527342955885338</v>
      </c>
      <c r="AP8" s="168">
        <f>'NATSIHS - Communality (DataLab)'!J11</f>
        <v>51.326884860900002</v>
      </c>
      <c r="AQ8" s="168">
        <f t="shared" si="12"/>
        <v>7.6234090619389248</v>
      </c>
      <c r="AR8" s="168"/>
      <c r="AS8" s="164"/>
      <c r="AT8" s="385">
        <f t="shared" si="13"/>
        <v>0.75472657044114666</v>
      </c>
      <c r="AU8" s="164"/>
      <c r="AV8" s="385">
        <f t="shared" si="14"/>
        <v>0.51326884860900002</v>
      </c>
      <c r="AW8" s="164"/>
      <c r="AX8" s="386">
        <f t="shared" si="15"/>
        <v>0.48673115139099998</v>
      </c>
      <c r="AY8" s="167"/>
      <c r="AZ8" s="385">
        <f t="shared" si="16"/>
        <v>0.88061778122519996</v>
      </c>
      <c r="BA8" s="167"/>
      <c r="BB8" s="164"/>
      <c r="BC8" s="385">
        <f t="shared" si="17"/>
        <v>0.76247273897289758</v>
      </c>
      <c r="BD8" s="164"/>
      <c r="BE8" s="386">
        <f t="shared" si="18"/>
        <v>0.57998970999999999</v>
      </c>
      <c r="BF8" s="164"/>
      <c r="BG8" s="386">
        <f t="shared" si="19"/>
        <v>0.42001029000000001</v>
      </c>
      <c r="BH8" s="167"/>
      <c r="BI8" s="386">
        <f t="shared" si="20"/>
        <v>0.90023610621310102</v>
      </c>
      <c r="BJ8" s="164"/>
      <c r="BK8" s="164"/>
      <c r="BL8" s="385">
        <f t="shared" si="21"/>
        <v>0.76799016972582757</v>
      </c>
      <c r="BM8" s="164"/>
      <c r="BN8" s="386">
        <f t="shared" ref="BN8:BN18" si="27">BE8</f>
        <v>0.57998970999999999</v>
      </c>
      <c r="BO8" s="164"/>
      <c r="BP8" s="386">
        <f t="shared" si="22"/>
        <v>0.42001029000000001</v>
      </c>
      <c r="BQ8" s="167"/>
      <c r="BR8" s="386">
        <f t="shared" si="23"/>
        <v>0.90255348390369405</v>
      </c>
      <c r="BS8" s="164"/>
      <c r="BT8" s="164"/>
      <c r="BU8" s="385">
        <f t="shared" si="24"/>
        <v>0.75390901825967649</v>
      </c>
      <c r="BV8" s="164"/>
      <c r="BW8" s="386">
        <f t="shared" ref="BW8:BW18" si="28">BE8</f>
        <v>0.57998970999999999</v>
      </c>
      <c r="BX8" s="164"/>
      <c r="BY8" s="386">
        <f t="shared" si="25"/>
        <v>0.42001029000000001</v>
      </c>
      <c r="BZ8" s="167"/>
      <c r="CA8" s="386">
        <f t="shared" si="26"/>
        <v>0.89663925539286204</v>
      </c>
      <c r="CB8" s="164"/>
      <c r="CD8" s="392" t="str">
        <f>'DataLab Backing Numbers'!C7</f>
        <v>45-65</v>
      </c>
      <c r="CE8" s="611">
        <f>'DataLab Backing Numbers'!D7</f>
        <v>5851</v>
      </c>
      <c r="CF8" s="611">
        <f>'DataLab Backing Numbers'!E7</f>
        <v>1731</v>
      </c>
      <c r="CG8" s="611">
        <f>'DataLab Backing Numbers'!F7</f>
        <v>520</v>
      </c>
      <c r="CH8" s="611">
        <f>'DataLab Backing Numbers'!G7</f>
        <v>2167</v>
      </c>
    </row>
    <row r="9" spans="1:86">
      <c r="A9" s="4"/>
      <c r="B9" s="4"/>
      <c r="C9" s="4"/>
      <c r="D9" s="4"/>
      <c r="E9" s="4"/>
      <c r="F9" s="4"/>
      <c r="G9" s="4"/>
      <c r="H9" s="167" t="str">
        <f>"("&amp;FIXED(H8-((1.96*(SQRT(((H8/100)*(1-H8/100))/$CE$11)))*100),1)&amp;$CD$16&amp;FIXED(H8+((1.96*(SQRT(((H8/100)*(1-H8/100))/$CE$11)))*100),1)&amp;")"</f>
        <v>(1.6-2.2)</v>
      </c>
      <c r="I9" s="164"/>
      <c r="J9" s="164"/>
      <c r="K9" s="164"/>
      <c r="L9" s="164"/>
      <c r="M9" s="167" t="str">
        <f>"("&amp;FIXED(M8-((1.96*(SQRT(((M8/100)*(1-M8/100))/$CH$11)))*100),1)&amp;$CD$16&amp;FIXED(M8+((1.96*(SQRT(((M8/100)*(1-M8/100))/$CH$11)))*100),1)&amp;")"</f>
        <v>(3.0-4.4)</v>
      </c>
      <c r="N9" s="4"/>
      <c r="O9" s="4"/>
      <c r="P9" s="4"/>
      <c r="Q9" s="4"/>
      <c r="R9" s="4"/>
      <c r="S9" s="4"/>
      <c r="T9" s="4"/>
      <c r="U9" s="165" t="s">
        <v>343</v>
      </c>
      <c r="V9" s="166">
        <v>1.6</v>
      </c>
      <c r="W9" s="166" t="s">
        <v>295</v>
      </c>
      <c r="X9" s="164"/>
      <c r="Y9" s="168">
        <f>'TBL_Build_NHS_Smoker+65'!$I$17</f>
        <v>6.7111912290552311</v>
      </c>
      <c r="Z9" s="168">
        <f t="shared" si="3"/>
        <v>3.8708467796918318</v>
      </c>
      <c r="AA9" s="168">
        <f>'NHS - Communality (DataLab)'!J15</f>
        <v>69.871117999999996</v>
      </c>
      <c r="AB9" s="168">
        <f t="shared" si="4"/>
        <v>1.3282748263671991</v>
      </c>
      <c r="AC9" s="164"/>
      <c r="AD9" s="168">
        <f>' EuroAsian - DataLab (AgeGrps)'!E24</f>
        <v>8.0500000000000007</v>
      </c>
      <c r="AE9" s="168">
        <f t="shared" si="5"/>
        <v>4.6074596966517234</v>
      </c>
      <c r="AF9" s="168">
        <f t="shared" si="6"/>
        <v>69.871117999999996</v>
      </c>
      <c r="AG9" s="168">
        <f t="shared" si="7"/>
        <v>1.6021204223726642</v>
      </c>
      <c r="AH9" s="164"/>
      <c r="AI9" s="168">
        <f>' EuroAsian - DataLab (AgeGrps)'!E45</f>
        <v>6.5</v>
      </c>
      <c r="AJ9" s="168">
        <f t="shared" si="8"/>
        <v>3.7536092396535139</v>
      </c>
      <c r="AK9" s="168">
        <f t="shared" si="9"/>
        <v>69.871117999999996</v>
      </c>
      <c r="AL9" s="168">
        <f t="shared" si="10"/>
        <v>1.3601716765524217</v>
      </c>
      <c r="AM9" s="166"/>
      <c r="AN9" s="168">
        <f>'TBL_Build_NATSIHS_Smoker+65'!$I$17</f>
        <v>19.553072625698327</v>
      </c>
      <c r="AO9" s="168">
        <f t="shared" si="11"/>
        <v>10.500000000000002</v>
      </c>
      <c r="AP9" s="168">
        <f>'NATSIHS - Communality (DataLab)'!J12</f>
        <v>72.71567306</v>
      </c>
      <c r="AQ9" s="168">
        <f t="shared" si="12"/>
        <v>3.2635330820108961</v>
      </c>
      <c r="AR9" s="168"/>
      <c r="AS9" s="164"/>
      <c r="AT9" s="385">
        <f t="shared" si="13"/>
        <v>0.89500000000000002</v>
      </c>
      <c r="AU9" s="164"/>
      <c r="AV9" s="385">
        <f t="shared" si="14"/>
        <v>0.72715673059999997</v>
      </c>
      <c r="AW9" s="164"/>
      <c r="AX9" s="386">
        <f t="shared" si="15"/>
        <v>0.27284326940000003</v>
      </c>
      <c r="AY9" s="167"/>
      <c r="AZ9" s="385">
        <f t="shared" si="16"/>
        <v>0.97135145671299994</v>
      </c>
      <c r="BA9" s="167"/>
      <c r="BB9" s="164"/>
      <c r="BC9" s="385">
        <f t="shared" si="17"/>
        <v>0.96129153220308172</v>
      </c>
      <c r="BD9" s="164"/>
      <c r="BE9" s="386">
        <f t="shared" si="18"/>
        <v>0.69871117999999999</v>
      </c>
      <c r="BF9" s="164"/>
      <c r="BG9" s="386">
        <f t="shared" si="19"/>
        <v>0.30128882000000001</v>
      </c>
      <c r="BH9" s="167"/>
      <c r="BI9" s="386">
        <f t="shared" si="20"/>
        <v>0.98833757141345846</v>
      </c>
      <c r="BJ9" s="164"/>
      <c r="BK9" s="164"/>
      <c r="BL9" s="385">
        <f t="shared" si="21"/>
        <v>0.95392540303348272</v>
      </c>
      <c r="BM9" s="164"/>
      <c r="BN9" s="386">
        <f t="shared" si="27"/>
        <v>0.69871117999999999</v>
      </c>
      <c r="BO9" s="164"/>
      <c r="BP9" s="386">
        <f t="shared" si="22"/>
        <v>0.30128882000000001</v>
      </c>
      <c r="BQ9" s="167"/>
      <c r="BR9" s="386">
        <f t="shared" si="23"/>
        <v>0.98611823904798246</v>
      </c>
      <c r="BS9" s="164"/>
      <c r="BT9" s="164"/>
      <c r="BU9" s="385">
        <f t="shared" si="24"/>
        <v>0.9624639076034649</v>
      </c>
      <c r="BV9" s="164"/>
      <c r="BW9" s="386">
        <f t="shared" si="28"/>
        <v>0.69871117999999999</v>
      </c>
      <c r="BX9" s="164"/>
      <c r="BY9" s="386">
        <f t="shared" si="25"/>
        <v>0.30128882000000001</v>
      </c>
      <c r="BZ9" s="167"/>
      <c r="CA9" s="386">
        <f t="shared" si="26"/>
        <v>0.98869079501443691</v>
      </c>
      <c r="CB9" s="164"/>
      <c r="CD9" s="392" t="str">
        <f>'DataLab Backing Numbers'!C8</f>
        <v>&gt;65</v>
      </c>
      <c r="CE9" s="611">
        <f>'DataLab Backing Numbers'!D8</f>
        <v>3925</v>
      </c>
      <c r="CF9" s="611">
        <f>'DataLab Backing Numbers'!E8</f>
        <v>1382</v>
      </c>
      <c r="CG9" s="611">
        <f>'DataLab Backing Numbers'!F8</f>
        <v>164</v>
      </c>
      <c r="CH9" s="611">
        <f>'DataLab Backing Numbers'!G8</f>
        <v>664</v>
      </c>
    </row>
    <row r="10" spans="1:86">
      <c r="A10" s="4"/>
      <c r="B10" s="609" t="s">
        <v>761</v>
      </c>
      <c r="C10" s="4"/>
      <c r="D10" s="4"/>
      <c r="E10" s="4"/>
      <c r="F10" s="4"/>
      <c r="G10" s="4"/>
      <c r="H10" s="167"/>
      <c r="I10" s="164"/>
      <c r="J10" s="164"/>
      <c r="K10" s="164"/>
      <c r="L10" s="164"/>
      <c r="M10" s="167"/>
      <c r="N10" s="4"/>
      <c r="O10" s="4"/>
      <c r="P10" s="4"/>
      <c r="Q10" s="4"/>
      <c r="R10" s="4"/>
      <c r="S10" s="4"/>
      <c r="T10" s="4"/>
      <c r="U10" s="169" t="s">
        <v>871</v>
      </c>
      <c r="V10" s="167">
        <v>1.59</v>
      </c>
      <c r="W10" s="167" t="s">
        <v>293</v>
      </c>
      <c r="X10" s="164"/>
      <c r="Y10" s="168">
        <f>'TBL_Build_NHS_HigScl_45+'!I17</f>
        <v>9.9773290011178783</v>
      </c>
      <c r="Z10" s="168">
        <f t="shared" si="3"/>
        <v>5.5593651795977372</v>
      </c>
      <c r="AA10" s="168">
        <f>'NHS - Communality (DataLab)'!J16</f>
        <v>69.714298999999997</v>
      </c>
      <c r="AB10" s="168">
        <f t="shared" si="4"/>
        <v>1.9076871906642414</v>
      </c>
      <c r="AC10" s="164"/>
      <c r="AD10" s="168">
        <f>' EuroAsian - DataLab (AgeGrps)'!E14</f>
        <v>11.600000000000001</v>
      </c>
      <c r="AE10" s="168">
        <f t="shared" si="5"/>
        <v>6.4056006888547801</v>
      </c>
      <c r="AF10" s="168">
        <f t="shared" si="6"/>
        <v>69.714298999999997</v>
      </c>
      <c r="AG10" s="168">
        <f t="shared" si="7"/>
        <v>2.2273756813622305</v>
      </c>
      <c r="AH10" s="164"/>
      <c r="AI10" s="168">
        <f>' EuroAsian - DataLab (AgeGrps)'!E35</f>
        <v>8.7999999999999989</v>
      </c>
      <c r="AJ10" s="168">
        <f t="shared" si="8"/>
        <v>4.9357365579131489</v>
      </c>
      <c r="AK10" s="168">
        <f t="shared" si="9"/>
        <v>69.714298999999997</v>
      </c>
      <c r="AL10" s="168">
        <f t="shared" si="10"/>
        <v>1.7885316878689026</v>
      </c>
      <c r="AM10" s="167"/>
      <c r="AN10" s="168">
        <f>'TBL_Build_NATSIHS_HigScl+45+'!$I$18</f>
        <v>22.613065326633166</v>
      </c>
      <c r="AO10" s="168">
        <f t="shared" si="11"/>
        <v>11.771225892263358</v>
      </c>
      <c r="AP10" s="168">
        <f>'NATSIHS - Communality (DataLab)'!J13</f>
        <v>59.886500490000003</v>
      </c>
      <c r="AQ10" s="168">
        <f t="shared" si="12"/>
        <v>3.6586462014499701</v>
      </c>
      <c r="AR10" s="168"/>
      <c r="AS10" s="164"/>
      <c r="AT10" s="385">
        <f t="shared" si="13"/>
        <v>0.88228774107736641</v>
      </c>
      <c r="AU10" s="164"/>
      <c r="AV10" s="385">
        <f t="shared" si="14"/>
        <v>0.59886500490000005</v>
      </c>
      <c r="AW10" s="164"/>
      <c r="AX10" s="386">
        <f t="shared" si="15"/>
        <v>0.40113499509999995</v>
      </c>
      <c r="AY10" s="167"/>
      <c r="AZ10" s="385">
        <f t="shared" si="16"/>
        <v>0.95278149359385944</v>
      </c>
      <c r="BA10" s="167"/>
      <c r="BB10" s="164"/>
      <c r="BC10" s="385">
        <f t="shared" si="17"/>
        <v>0.94440634820402258</v>
      </c>
      <c r="BD10" s="164"/>
      <c r="BE10" s="386">
        <f t="shared" si="18"/>
        <v>0.69714299000000002</v>
      </c>
      <c r="BF10" s="164"/>
      <c r="BG10" s="386">
        <f t="shared" si="19"/>
        <v>0.30285700999999998</v>
      </c>
      <c r="BH10" s="167"/>
      <c r="BI10" s="386">
        <f t="shared" si="20"/>
        <v>0.98316307284208915</v>
      </c>
      <c r="BJ10" s="164"/>
      <c r="BK10" s="164"/>
      <c r="BL10" s="385">
        <f t="shared" si="21"/>
        <v>0.93594399311145215</v>
      </c>
      <c r="BM10" s="164"/>
      <c r="BN10" s="386">
        <f t="shared" si="27"/>
        <v>0.69714299000000002</v>
      </c>
      <c r="BO10" s="164"/>
      <c r="BP10" s="386">
        <f t="shared" si="22"/>
        <v>0.30285700999999998</v>
      </c>
      <c r="BQ10" s="167"/>
      <c r="BR10" s="386">
        <f t="shared" si="23"/>
        <v>0.98060018928119497</v>
      </c>
      <c r="BS10" s="164"/>
      <c r="BT10" s="164"/>
      <c r="BU10" s="385">
        <f t="shared" si="24"/>
        <v>0.95064263442086849</v>
      </c>
      <c r="BV10" s="164"/>
      <c r="BW10" s="386">
        <f t="shared" si="28"/>
        <v>0.69714299000000002</v>
      </c>
      <c r="BX10" s="164"/>
      <c r="BY10" s="386">
        <f t="shared" si="25"/>
        <v>0.30285700999999998</v>
      </c>
      <c r="BZ10" s="167"/>
      <c r="CA10" s="386">
        <f t="shared" si="26"/>
        <v>0.98505177583922732</v>
      </c>
      <c r="CB10" s="164"/>
      <c r="CD10" s="4"/>
      <c r="CE10" s="3"/>
      <c r="CF10" s="3"/>
      <c r="CG10" s="3"/>
      <c r="CH10" s="3"/>
    </row>
    <row r="11" spans="1:86">
      <c r="A11" s="4"/>
      <c r="B11" s="165" t="str">
        <f>U14</f>
        <v>Hearing loss (≥55)</v>
      </c>
      <c r="C11" s="167">
        <f>V14</f>
        <v>1.94</v>
      </c>
      <c r="D11" s="164"/>
      <c r="E11" s="168">
        <f>Y14</f>
        <v>26.559128099237704</v>
      </c>
      <c r="F11" s="168">
        <f>Z14</f>
        <v>19.977965397126006</v>
      </c>
      <c r="G11" s="168">
        <f>AA14</f>
        <v>52.699392999999993</v>
      </c>
      <c r="H11" s="168">
        <f>AB14</f>
        <v>6.8554065891365701</v>
      </c>
      <c r="I11" s="164"/>
      <c r="J11" s="168">
        <f>AN14</f>
        <v>29.20081967213115</v>
      </c>
      <c r="K11" s="168">
        <f>AO14</f>
        <v>21.537101053139324</v>
      </c>
      <c r="L11" s="168">
        <f>AP14</f>
        <v>60.112294522500001</v>
      </c>
      <c r="M11" s="168">
        <f>AQ14</f>
        <v>6.6940039788125603</v>
      </c>
      <c r="N11" s="167"/>
      <c r="O11" s="4"/>
      <c r="P11" s="4"/>
      <c r="Q11" s="4"/>
      <c r="R11" s="4"/>
      <c r="S11" s="4"/>
      <c r="T11" s="4"/>
      <c r="U11" s="165" t="s">
        <v>3</v>
      </c>
      <c r="V11" s="166">
        <v>1.5</v>
      </c>
      <c r="W11" s="166" t="s">
        <v>296</v>
      </c>
      <c r="X11" s="164"/>
      <c r="Y11" s="168">
        <f>'Table 3.1 (#)_Estimate, persons'!W160</f>
        <v>16.792859511440255</v>
      </c>
      <c r="Z11" s="168">
        <f t="shared" si="3"/>
        <v>7.7460390297375508</v>
      </c>
      <c r="AA11" s="168">
        <f>'NHS - Communality (DataLab)'!J17</f>
        <v>52.191220440000009</v>
      </c>
      <c r="AB11" s="168">
        <f t="shared" si="4"/>
        <v>2.6580407938743873</v>
      </c>
      <c r="AC11" s="164"/>
      <c r="AD11" s="168">
        <f>' EuroAsian - DataLab (AgeGrps)'!E25</f>
        <v>14.2</v>
      </c>
      <c r="AE11" s="168">
        <f t="shared" si="5"/>
        <v>6.6293183940242768</v>
      </c>
      <c r="AF11" s="168">
        <f t="shared" si="6"/>
        <v>52.191220440000009</v>
      </c>
      <c r="AG11" s="168">
        <f t="shared" si="7"/>
        <v>2.3051675076388372</v>
      </c>
      <c r="AH11" s="164"/>
      <c r="AI11" s="168">
        <f>' EuroAsian - DataLab (AgeGrps)'!E46</f>
        <v>24.099999999999998</v>
      </c>
      <c r="AJ11" s="168">
        <f t="shared" si="8"/>
        <v>10.754127621597501</v>
      </c>
      <c r="AK11" s="168">
        <f t="shared" si="9"/>
        <v>52.191220440000009</v>
      </c>
      <c r="AL11" s="168">
        <f t="shared" si="10"/>
        <v>3.8969053151300335</v>
      </c>
      <c r="AM11" s="166"/>
      <c r="AN11" s="168">
        <f>'TBL_Build_NATSIHS_CondDiab+65'!$H$15</f>
        <v>37.709497206703915</v>
      </c>
      <c r="AO11" s="168">
        <f t="shared" si="11"/>
        <v>15.863689776733256</v>
      </c>
      <c r="AP11" s="168">
        <f>'NATSIHS - Communality (DataLab)'!J14</f>
        <v>58.790227380000005</v>
      </c>
      <c r="AQ11" s="168">
        <f t="shared" si="12"/>
        <v>4.9306358465835256</v>
      </c>
      <c r="AR11" s="168"/>
      <c r="AS11" s="164"/>
      <c r="AT11" s="385">
        <f t="shared" si="13"/>
        <v>0.84136310223266741</v>
      </c>
      <c r="AU11" s="164"/>
      <c r="AV11" s="385">
        <f t="shared" si="14"/>
        <v>0.58790227380000004</v>
      </c>
      <c r="AW11" s="164"/>
      <c r="AX11" s="386">
        <f t="shared" si="15"/>
        <v>0.41209772619999996</v>
      </c>
      <c r="AY11" s="167"/>
      <c r="AZ11" s="385">
        <f t="shared" si="16"/>
        <v>0.93462609513866046</v>
      </c>
      <c r="BA11" s="167"/>
      <c r="BB11" s="164"/>
      <c r="BC11" s="385">
        <f t="shared" si="17"/>
        <v>0.9225396097026245</v>
      </c>
      <c r="BD11" s="164"/>
      <c r="BE11" s="386">
        <f t="shared" si="18"/>
        <v>0.52191220440000008</v>
      </c>
      <c r="BF11" s="164"/>
      <c r="BG11" s="386">
        <f t="shared" si="19"/>
        <v>0.47808779559999992</v>
      </c>
      <c r="BH11" s="167"/>
      <c r="BI11" s="386">
        <f t="shared" si="20"/>
        <v>0.9629671327564121</v>
      </c>
      <c r="BJ11" s="164"/>
      <c r="BK11" s="164"/>
      <c r="BL11" s="385">
        <f t="shared" si="21"/>
        <v>0.93370681605975725</v>
      </c>
      <c r="BM11" s="164"/>
      <c r="BN11" s="386">
        <f t="shared" si="27"/>
        <v>0.52191220440000008</v>
      </c>
      <c r="BO11" s="164"/>
      <c r="BP11" s="386">
        <f t="shared" si="22"/>
        <v>0.47808779559999992</v>
      </c>
      <c r="BQ11" s="167"/>
      <c r="BR11" s="386">
        <f t="shared" si="23"/>
        <v>0.96830603782670399</v>
      </c>
      <c r="BS11" s="164"/>
      <c r="BT11" s="164"/>
      <c r="BU11" s="385">
        <f t="shared" si="24"/>
        <v>0.89245872378402502</v>
      </c>
      <c r="BV11" s="164"/>
      <c r="BW11" s="386">
        <f t="shared" si="28"/>
        <v>0.52191220440000008</v>
      </c>
      <c r="BX11" s="164"/>
      <c r="BY11" s="386">
        <f t="shared" si="25"/>
        <v>0.47808779559999992</v>
      </c>
      <c r="BZ11" s="167"/>
      <c r="CA11" s="386">
        <f t="shared" si="26"/>
        <v>0.94858582831789384</v>
      </c>
      <c r="CB11" s="164"/>
      <c r="CD11" s="612" t="str">
        <f>'DataLab Backing Numbers'!C10</f>
        <v>≥45</v>
      </c>
      <c r="CE11" s="613">
        <f>'DataLab Backing Numbers'!D10</f>
        <v>9776</v>
      </c>
      <c r="CF11" s="613">
        <f>'DataLab Backing Numbers'!E10</f>
        <v>3113</v>
      </c>
      <c r="CG11" s="614">
        <f>'DataLab Backing Numbers'!F10</f>
        <v>684</v>
      </c>
      <c r="CH11" s="613">
        <f>'DataLab Backing Numbers'!G10</f>
        <v>2831</v>
      </c>
    </row>
    <row r="12" spans="1:86">
      <c r="A12" s="4"/>
      <c r="B12" s="4"/>
      <c r="C12" s="4"/>
      <c r="D12" s="4"/>
      <c r="E12" s="4"/>
      <c r="F12" s="4"/>
      <c r="G12" s="4"/>
      <c r="H12" s="167" t="str">
        <f>"("&amp;FIXED(H11-((1.96*(SQRT(((H11/100)*(1-H11/100))/$CE$12)))*100),1)&amp;$CD$16&amp;FIXED(H11+((1.96*(SQRT(((H11/100)*(1-H11/100))/$CE$12)))*100),1)&amp;")"</f>
        <v>(6.3-7.4)</v>
      </c>
      <c r="I12" s="164"/>
      <c r="J12" s="164"/>
      <c r="K12" s="164"/>
      <c r="L12" s="164"/>
      <c r="M12" s="167" t="str">
        <f>"("&amp;FIXED(M11-((1.96*(SQRT(((M11/100)*(1-M11/100))/$CH$12)))*100),1)&amp;$CD$16&amp;FIXED(M11+((1.96*(SQRT(((M11/100)*(1-M11/100))/$CH$12)))*100),1)&amp;")"</f>
        <v>(5.5-7.9)</v>
      </c>
      <c r="N12" s="4"/>
      <c r="O12" s="4"/>
      <c r="P12" s="4"/>
      <c r="Q12" s="4"/>
      <c r="R12" s="4"/>
      <c r="S12" s="4"/>
      <c r="T12" s="4"/>
      <c r="U12" s="165" t="s">
        <v>61</v>
      </c>
      <c r="V12" s="166">
        <v>1.6</v>
      </c>
      <c r="W12" s="166" t="s">
        <v>297</v>
      </c>
      <c r="X12" s="164"/>
      <c r="Y12" s="168">
        <f>'Table 3.1 (#)_Estimate, persons'!$V$160</f>
        <v>17.194957983193277</v>
      </c>
      <c r="Z12" s="168">
        <f t="shared" si="3"/>
        <v>9.3521190275234378</v>
      </c>
      <c r="AA12" s="168">
        <f>'NHS - Communality (DataLab)'!J18</f>
        <v>52.206277999999998</v>
      </c>
      <c r="AB12" s="168">
        <f t="shared" si="4"/>
        <v>3.2091645535083759</v>
      </c>
      <c r="AC12" s="164"/>
      <c r="AD12" s="168">
        <f>' EuroAsian - DataLab (AgeGrps)'!E19</f>
        <v>15.7</v>
      </c>
      <c r="AE12" s="168">
        <f t="shared" si="5"/>
        <v>8.6090294278925263</v>
      </c>
      <c r="AF12" s="168">
        <f t="shared" si="6"/>
        <v>52.206277999999998</v>
      </c>
      <c r="AG12" s="168">
        <f t="shared" si="7"/>
        <v>2.9935588743743398</v>
      </c>
      <c r="AH12" s="164"/>
      <c r="AI12" s="168">
        <f>' EuroAsian - DataLab (AgeGrps)'!E40</f>
        <v>16.7</v>
      </c>
      <c r="AJ12" s="168">
        <f t="shared" si="8"/>
        <v>9.1074350118160332</v>
      </c>
      <c r="AK12" s="168">
        <f t="shared" si="9"/>
        <v>52.206277999999998</v>
      </c>
      <c r="AL12" s="168">
        <f t="shared" si="10"/>
        <v>3.3002037128024315</v>
      </c>
      <c r="AM12" s="166"/>
      <c r="AN12" s="168">
        <f>'TBL_Build_NATSIHS_CondHyp45-65'!$H$22</f>
        <v>27.603074772886092</v>
      </c>
      <c r="AO12" s="168">
        <f t="shared" si="11"/>
        <v>14.208633093525179</v>
      </c>
      <c r="AP12" s="168">
        <f>'NATSIHS - Communality (DataLab)'!J15</f>
        <v>51.437666596900009</v>
      </c>
      <c r="AQ12" s="168">
        <f t="shared" si="12"/>
        <v>4.4162232524642127</v>
      </c>
      <c r="AR12" s="168"/>
      <c r="AS12" s="164"/>
      <c r="AT12" s="385">
        <f t="shared" si="13"/>
        <v>0.8579136690647482</v>
      </c>
      <c r="AU12" s="164"/>
      <c r="AV12" s="385">
        <f t="shared" si="14"/>
        <v>0.51437666596900011</v>
      </c>
      <c r="AW12" s="164"/>
      <c r="AX12" s="386">
        <f t="shared" si="15"/>
        <v>0.48562333403099989</v>
      </c>
      <c r="AY12" s="167"/>
      <c r="AZ12" s="385">
        <f t="shared" si="16"/>
        <v>0.93099956225099101</v>
      </c>
      <c r="BA12" s="167"/>
      <c r="BB12" s="164"/>
      <c r="BC12" s="385">
        <f t="shared" si="17"/>
        <v>0.90647880972476558</v>
      </c>
      <c r="BD12" s="164"/>
      <c r="BE12" s="386">
        <f t="shared" si="18"/>
        <v>0.52206277999999995</v>
      </c>
      <c r="BF12" s="164"/>
      <c r="BG12" s="386">
        <f t="shared" si="19"/>
        <v>0.47793722000000005</v>
      </c>
      <c r="BH12" s="167"/>
      <c r="BI12" s="386">
        <f t="shared" si="20"/>
        <v>0.95530274230876344</v>
      </c>
      <c r="BJ12" s="164"/>
      <c r="BK12" s="164"/>
      <c r="BL12" s="385">
        <f t="shared" si="21"/>
        <v>0.91390970572107477</v>
      </c>
      <c r="BM12" s="164"/>
      <c r="BN12" s="386">
        <f t="shared" si="27"/>
        <v>0.52206277999999995</v>
      </c>
      <c r="BO12" s="164"/>
      <c r="BP12" s="386">
        <f t="shared" si="22"/>
        <v>0.47793722000000005</v>
      </c>
      <c r="BQ12" s="167"/>
      <c r="BR12" s="386">
        <f t="shared" si="23"/>
        <v>0.95885424408334852</v>
      </c>
      <c r="BS12" s="164"/>
      <c r="BT12" s="164"/>
      <c r="BU12" s="385">
        <f t="shared" si="24"/>
        <v>0.90892564988183966</v>
      </c>
      <c r="BV12" s="164"/>
      <c r="BW12" s="386">
        <f t="shared" si="28"/>
        <v>0.52206277999999995</v>
      </c>
      <c r="BX12" s="164"/>
      <c r="BY12" s="386">
        <f t="shared" si="25"/>
        <v>0.47793722000000005</v>
      </c>
      <c r="BZ12" s="167"/>
      <c r="CA12" s="386">
        <f t="shared" si="26"/>
        <v>0.95647217829121978</v>
      </c>
      <c r="CB12" s="164"/>
      <c r="CD12" s="612" t="str">
        <f>'DataLab Backing Numbers'!C11</f>
        <v>≥55</v>
      </c>
      <c r="CE12" s="613">
        <f>'DataLab Backing Numbers'!D11</f>
        <v>6976</v>
      </c>
      <c r="CF12" s="613">
        <f>'DataLab Backing Numbers'!E11</f>
        <v>2253</v>
      </c>
      <c r="CG12" s="614">
        <f>'DataLab Backing Numbers'!F11</f>
        <v>375</v>
      </c>
      <c r="CH12" s="613">
        <f>'DataLab Backing Numbers'!G11</f>
        <v>1680</v>
      </c>
    </row>
    <row r="13" spans="1:86">
      <c r="A13" s="4"/>
      <c r="B13" s="165" t="str">
        <f>U7</f>
        <v>Obesity</v>
      </c>
      <c r="C13" s="166">
        <f>V7</f>
        <v>1.6</v>
      </c>
      <c r="D13" s="164"/>
      <c r="E13" s="438">
        <f>Y7</f>
        <v>38.801527211544695</v>
      </c>
      <c r="F13" s="168">
        <f>Z7</f>
        <v>18.884444584422546</v>
      </c>
      <c r="G13" s="168">
        <f>AA7</f>
        <v>67.690728000000007</v>
      </c>
      <c r="H13" s="168">
        <f>AB7</f>
        <v>6.4801666867867684</v>
      </c>
      <c r="I13" s="164"/>
      <c r="J13" s="168">
        <f>AN7</f>
        <v>51.572327044025158</v>
      </c>
      <c r="K13" s="168">
        <f>AO7</f>
        <v>23.631123919308362</v>
      </c>
      <c r="L13" s="168">
        <f>AP7</f>
        <v>64.39629699999999</v>
      </c>
      <c r="M13" s="168">
        <f>AQ7</f>
        <v>7.344852826263029</v>
      </c>
      <c r="N13" s="167"/>
      <c r="O13" s="4"/>
      <c r="P13" s="4"/>
      <c r="Q13" s="4"/>
      <c r="R13" s="4"/>
      <c r="S13" s="4"/>
      <c r="T13" s="4"/>
      <c r="U13" s="165" t="s">
        <v>4</v>
      </c>
      <c r="V13" s="166">
        <v>1.9</v>
      </c>
      <c r="W13" s="166" t="s">
        <v>440</v>
      </c>
      <c r="X13" s="164"/>
      <c r="Y13" s="168">
        <f>'Table 3.1 (#)_Estimate, persons'!X160</f>
        <v>11.550790317232231</v>
      </c>
      <c r="Z13" s="168">
        <f t="shared" si="3"/>
        <v>9.4167709637046286</v>
      </c>
      <c r="AA13" s="168">
        <f>'NHS - Communality (DataLab)'!J19</f>
        <v>42.395122569999998</v>
      </c>
      <c r="AB13" s="168">
        <f t="shared" si="4"/>
        <v>3.231349761085156</v>
      </c>
      <c r="AC13" s="164"/>
      <c r="AD13" s="168">
        <f>' EuroAsian - DataLab (AgeGrps)'!E26</f>
        <v>6.6000000000000005</v>
      </c>
      <c r="AE13" s="168">
        <f t="shared" si="5"/>
        <v>5.6069473286766094</v>
      </c>
      <c r="AF13" s="168">
        <f t="shared" si="6"/>
        <v>42.395122569999998</v>
      </c>
      <c r="AG13" s="168">
        <f t="shared" si="7"/>
        <v>1.9496654151893438</v>
      </c>
      <c r="AH13" s="164"/>
      <c r="AI13" s="168">
        <f>' EuroAsian - DataLab (AgeGrps)'!E47</f>
        <v>4.1000000000000005</v>
      </c>
      <c r="AJ13" s="168">
        <f t="shared" si="8"/>
        <v>3.5586845404571319</v>
      </c>
      <c r="AK13" s="168">
        <f t="shared" si="9"/>
        <v>42.395122569999998</v>
      </c>
      <c r="AL13" s="168">
        <f t="shared" si="10"/>
        <v>1.2895380442322144</v>
      </c>
      <c r="AM13" s="166"/>
      <c r="AN13" s="168">
        <f>'TBL_Build_NATSIHS_Depress65+'!$F$12</f>
        <v>11.734693877551019</v>
      </c>
      <c r="AO13" s="168">
        <f t="shared" si="11"/>
        <v>9.552376557452698</v>
      </c>
      <c r="AP13" s="168">
        <f>'NATSIHS - Communality (DataLab)'!J16</f>
        <v>66.346057889999997</v>
      </c>
      <c r="AQ13" s="168">
        <f t="shared" si="12"/>
        <v>2.9689997054354507</v>
      </c>
      <c r="AR13" s="168"/>
      <c r="AS13" s="164"/>
      <c r="AT13" s="385">
        <f t="shared" si="13"/>
        <v>0.90447623442547298</v>
      </c>
      <c r="AU13" s="164"/>
      <c r="AV13" s="385">
        <f t="shared" si="14"/>
        <v>0.66346057889999999</v>
      </c>
      <c r="AW13" s="164"/>
      <c r="AX13" s="386">
        <f t="shared" si="15"/>
        <v>0.33653942110000001</v>
      </c>
      <c r="AY13" s="167"/>
      <c r="AZ13" s="385">
        <f t="shared" si="16"/>
        <v>0.96785248723225659</v>
      </c>
      <c r="BA13" s="167"/>
      <c r="BB13" s="164"/>
      <c r="BC13" s="385">
        <f t="shared" si="17"/>
        <v>0.90583229036295365</v>
      </c>
      <c r="BD13" s="164"/>
      <c r="BE13" s="386">
        <f t="shared" si="18"/>
        <v>0.42395122569999999</v>
      </c>
      <c r="BF13" s="164"/>
      <c r="BG13" s="386">
        <f t="shared" si="19"/>
        <v>0.57604877430000001</v>
      </c>
      <c r="BH13" s="167"/>
      <c r="BI13" s="386">
        <f t="shared" si="20"/>
        <v>0.94575480628494124</v>
      </c>
      <c r="BJ13" s="164"/>
      <c r="BK13" s="164"/>
      <c r="BL13" s="385">
        <f t="shared" si="21"/>
        <v>0.94393052671323385</v>
      </c>
      <c r="BM13" s="164"/>
      <c r="BN13" s="386">
        <f t="shared" si="27"/>
        <v>0.42395122569999999</v>
      </c>
      <c r="BO13" s="164"/>
      <c r="BP13" s="386">
        <f t="shared" si="22"/>
        <v>0.57604877430000001</v>
      </c>
      <c r="BQ13" s="167"/>
      <c r="BR13" s="386">
        <f t="shared" si="23"/>
        <v>0.96770124863751183</v>
      </c>
      <c r="BS13" s="164"/>
      <c r="BT13" s="164"/>
      <c r="BU13" s="385">
        <f t="shared" si="24"/>
        <v>0.96441315459542865</v>
      </c>
      <c r="BV13" s="164"/>
      <c r="BW13" s="386">
        <f t="shared" si="28"/>
        <v>0.42395122569999999</v>
      </c>
      <c r="BX13" s="164"/>
      <c r="BY13" s="386">
        <f t="shared" si="25"/>
        <v>0.57604877430000001</v>
      </c>
      <c r="BZ13" s="167"/>
      <c r="CA13" s="386">
        <f t="shared" si="26"/>
        <v>0.97950024132349311</v>
      </c>
      <c r="CB13" s="164"/>
      <c r="CD13" s="4"/>
      <c r="CE13" s="3"/>
      <c r="CF13" s="3"/>
      <c r="CG13" s="3"/>
      <c r="CH13" s="3"/>
    </row>
    <row r="14" spans="1:86">
      <c r="A14" s="4"/>
      <c r="B14" s="4"/>
      <c r="C14" s="4"/>
      <c r="D14" s="4"/>
      <c r="E14" s="4"/>
      <c r="F14" s="4"/>
      <c r="G14" s="4"/>
      <c r="H14" s="167" t="str">
        <f>"("&amp;FIXED(H13-((1.96*(SQRT(((H13/100)*(1-H13/100))/$CE$8)))*100),1)&amp;$CD$16&amp;FIXED(H13+((1.96*(SQRT(((H13/100)*(1-H13/100))/$CE$8)))*100),1)&amp;")"</f>
        <v>(5.8-7.1)</v>
      </c>
      <c r="I14" s="164"/>
      <c r="J14" s="164"/>
      <c r="K14" s="164"/>
      <c r="L14" s="164"/>
      <c r="M14" s="167" t="str">
        <f>"("&amp;FIXED(M13-((1.96*(SQRT(((M13/100)*(1-M13/100))/$CH$8)))*100),1)&amp;$CD$16&amp;FIXED(M13+((1.96*(SQRT(((M13/100)*(1-M13/100))/$CH$8)))*100),1)&amp;")"</f>
        <v>(6.2-8.4)</v>
      </c>
      <c r="N14" s="4"/>
      <c r="O14" s="4"/>
      <c r="P14" s="4"/>
      <c r="Q14" s="4"/>
      <c r="R14" s="4"/>
      <c r="S14" s="4"/>
      <c r="T14" s="4"/>
      <c r="U14" s="165" t="s">
        <v>870</v>
      </c>
      <c r="V14" s="167">
        <v>1.94</v>
      </c>
      <c r="W14" s="167" t="s">
        <v>298</v>
      </c>
      <c r="X14" s="164"/>
      <c r="Y14" s="168">
        <f>'TBL_Build_NHS_Hearing_55+'!$I$15</f>
        <v>26.559128099237704</v>
      </c>
      <c r="Z14" s="168">
        <f t="shared" si="3"/>
        <v>19.977965397126006</v>
      </c>
      <c r="AA14" s="168">
        <f>'NHS - Communality (DataLab)'!J20</f>
        <v>52.699392999999993</v>
      </c>
      <c r="AB14" s="168">
        <f t="shared" si="4"/>
        <v>6.8554065891365701</v>
      </c>
      <c r="AC14" s="164"/>
      <c r="AD14" s="168">
        <f>' EuroAsian - DataLab (AgeGrps)'!E15</f>
        <v>26.5</v>
      </c>
      <c r="AE14" s="168">
        <f t="shared" si="5"/>
        <v>19.942358498118644</v>
      </c>
      <c r="AF14" s="168">
        <f t="shared" si="6"/>
        <v>52.699392999999993</v>
      </c>
      <c r="AG14" s="168">
        <f t="shared" si="7"/>
        <v>6.9344198156158114</v>
      </c>
      <c r="AH14" s="164"/>
      <c r="AI14" s="168">
        <f>' EuroAsian - DataLab (AgeGrps)'!E36</f>
        <v>19.470000000000002</v>
      </c>
      <c r="AJ14" s="168">
        <f t="shared" si="8"/>
        <v>15.470432402550088</v>
      </c>
      <c r="AK14" s="168">
        <f t="shared" si="9"/>
        <v>52.699392999999993</v>
      </c>
      <c r="AL14" s="168">
        <f t="shared" si="10"/>
        <v>5.6059228956687672</v>
      </c>
      <c r="AM14" s="167"/>
      <c r="AN14" s="168">
        <f>SUM('TBL_Build_NATSIHS_HearingCon55+'!H14)</f>
        <v>29.20081967213115</v>
      </c>
      <c r="AO14" s="168">
        <f t="shared" si="11"/>
        <v>21.537101053139324</v>
      </c>
      <c r="AP14" s="168">
        <f>'NATSIHS - Communality (DataLab)'!J17</f>
        <v>60.112294522500001</v>
      </c>
      <c r="AQ14" s="168">
        <f t="shared" si="12"/>
        <v>6.6940039788125603</v>
      </c>
      <c r="AR14" s="168"/>
      <c r="AS14" s="164"/>
      <c r="AT14" s="385">
        <f t="shared" si="13"/>
        <v>0.78462898946860671</v>
      </c>
      <c r="AU14" s="164"/>
      <c r="AV14" s="385">
        <f t="shared" si="14"/>
        <v>0.60112294522499998</v>
      </c>
      <c r="AW14" s="164"/>
      <c r="AX14" s="386">
        <f t="shared" si="15"/>
        <v>0.39887705477500002</v>
      </c>
      <c r="AY14" s="167"/>
      <c r="AZ14" s="385">
        <f t="shared" si="16"/>
        <v>0.91409344563532235</v>
      </c>
      <c r="BA14" s="167"/>
      <c r="BB14" s="164"/>
      <c r="BC14" s="385">
        <f t="shared" si="17"/>
        <v>0.80022034602873993</v>
      </c>
      <c r="BD14" s="164"/>
      <c r="BE14" s="386">
        <f t="shared" si="18"/>
        <v>0.52699392999999994</v>
      </c>
      <c r="BF14" s="164"/>
      <c r="BG14" s="386">
        <f t="shared" si="19"/>
        <v>0.47300607000000006</v>
      </c>
      <c r="BH14" s="167"/>
      <c r="BI14" s="386">
        <f t="shared" si="20"/>
        <v>0.90550301100909436</v>
      </c>
      <c r="BJ14" s="164"/>
      <c r="BK14" s="164"/>
      <c r="BL14" s="385">
        <f t="shared" si="21"/>
        <v>0.8005764150188136</v>
      </c>
      <c r="BM14" s="164"/>
      <c r="BN14" s="386">
        <f t="shared" si="27"/>
        <v>0.52699392999999994</v>
      </c>
      <c r="BO14" s="164"/>
      <c r="BP14" s="386">
        <f t="shared" si="22"/>
        <v>0.47300607000000006</v>
      </c>
      <c r="BQ14" s="167"/>
      <c r="BR14" s="386">
        <f t="shared" si="23"/>
        <v>0.90567143380273796</v>
      </c>
      <c r="BS14" s="164"/>
      <c r="BT14" s="164"/>
      <c r="BU14" s="385">
        <f t="shared" si="24"/>
        <v>0.84529567597449917</v>
      </c>
      <c r="BV14" s="164"/>
      <c r="BW14" s="386">
        <f t="shared" si="28"/>
        <v>0.52699392999999994</v>
      </c>
      <c r="BX14" s="164"/>
      <c r="BY14" s="386">
        <f t="shared" si="25"/>
        <v>0.47300607000000006</v>
      </c>
      <c r="BZ14" s="167"/>
      <c r="CA14" s="386">
        <f t="shared" si="26"/>
        <v>0.92682391568069122</v>
      </c>
      <c r="CB14" s="164"/>
      <c r="CD14" s="170" t="str">
        <f>'DataLab Backing Numbers'!C13</f>
        <v>Total</v>
      </c>
      <c r="CE14" s="615">
        <f>'DataLab Backing Numbers'!D13</f>
        <v>21315</v>
      </c>
      <c r="CF14" s="615">
        <f>'DataLab Backing Numbers'!E13</f>
        <v>4997</v>
      </c>
      <c r="CG14" s="615">
        <f>'DataLab Backing Numbers'!F13</f>
        <v>2924</v>
      </c>
      <c r="CH14" s="615">
        <f>'DataLab Backing Numbers'!G13</f>
        <v>10579</v>
      </c>
    </row>
    <row r="15" spans="1:86">
      <c r="A15" s="4"/>
      <c r="B15" s="165" t="str">
        <f>U12</f>
        <v>Hypertension</v>
      </c>
      <c r="C15" s="166">
        <f>V12</f>
        <v>1.6</v>
      </c>
      <c r="D15" s="164"/>
      <c r="E15" s="168">
        <f>Y12</f>
        <v>17.194957983193277</v>
      </c>
      <c r="F15" s="168">
        <f>Z12</f>
        <v>9.3521190275234378</v>
      </c>
      <c r="G15" s="168">
        <f>AA12</f>
        <v>52.206277999999998</v>
      </c>
      <c r="H15" s="168">
        <f>AB12</f>
        <v>3.2091645535083759</v>
      </c>
      <c r="I15" s="164"/>
      <c r="J15" s="168">
        <f>AN12</f>
        <v>27.603074772886092</v>
      </c>
      <c r="K15" s="168">
        <f>AO12</f>
        <v>14.208633093525179</v>
      </c>
      <c r="L15" s="168">
        <f>AP12</f>
        <v>51.437666596900009</v>
      </c>
      <c r="M15" s="168">
        <f>AQ12</f>
        <v>4.4162232524642127</v>
      </c>
      <c r="N15" s="166"/>
      <c r="O15" s="4"/>
      <c r="P15" s="4"/>
      <c r="Q15" s="4"/>
      <c r="R15" s="4"/>
      <c r="S15" s="4"/>
      <c r="T15" s="4"/>
      <c r="U15" s="165" t="s">
        <v>441</v>
      </c>
      <c r="V15" s="167">
        <v>1.18</v>
      </c>
      <c r="W15" s="167" t="s">
        <v>300</v>
      </c>
      <c r="X15" s="164"/>
      <c r="Y15" s="168">
        <f>'Alcohol - NHS_NATSIHS (AgeGrps)'!C6</f>
        <v>8.2100000000000009</v>
      </c>
      <c r="Z15" s="168">
        <f t="shared" si="3"/>
        <v>1.4562791073515582</v>
      </c>
      <c r="AA15" s="168">
        <f>'NHS - Communality (DataLab)'!J21</f>
        <v>62.457037689999993</v>
      </c>
      <c r="AB15" s="168">
        <f t="shared" si="4"/>
        <v>0.49971982580348173</v>
      </c>
      <c r="AC15" s="164"/>
      <c r="AD15" s="168">
        <f>' EuroAsian - DataLab (AgeGrps)'!E20</f>
        <v>8.7999999999999989</v>
      </c>
      <c r="AE15" s="168">
        <f t="shared" si="5"/>
        <v>1.5593006772720106</v>
      </c>
      <c r="AF15" s="168">
        <f t="shared" si="6"/>
        <v>62.457037689999993</v>
      </c>
      <c r="AG15" s="168">
        <f t="shared" si="7"/>
        <v>0.54220495113445422</v>
      </c>
      <c r="AH15" s="164"/>
      <c r="AI15" s="168">
        <f>' EuroAsian - DataLab (AgeGrps)'!E41</f>
        <v>1.6</v>
      </c>
      <c r="AJ15" s="168">
        <f t="shared" si="8"/>
        <v>0.2871729419272494</v>
      </c>
      <c r="AK15" s="168">
        <f t="shared" si="9"/>
        <v>62.457037689999993</v>
      </c>
      <c r="AL15" s="168">
        <f t="shared" si="10"/>
        <v>0.10406104550129831</v>
      </c>
      <c r="AM15" s="167"/>
      <c r="AN15" s="168">
        <f>'Alcohol - NHS_NATSIHS (AgeGrps)'!C5</f>
        <v>12.89</v>
      </c>
      <c r="AO15" s="168">
        <f t="shared" si="11"/>
        <v>2.2675874363028994</v>
      </c>
      <c r="AP15" s="168">
        <f>'NATSIHS - Communality (DataLab)'!J18</f>
        <v>44.844660359999992</v>
      </c>
      <c r="AQ15" s="168">
        <f t="shared" si="12"/>
        <v>0.70479491568826536</v>
      </c>
      <c r="AR15" s="168"/>
      <c r="AS15" s="164"/>
      <c r="AT15" s="385">
        <f t="shared" si="13"/>
        <v>0.97732412563697102</v>
      </c>
      <c r="AU15" s="164"/>
      <c r="AV15" s="385">
        <f t="shared" si="14"/>
        <v>0.44844660359999994</v>
      </c>
      <c r="AW15" s="164"/>
      <c r="AX15" s="386">
        <f t="shared" si="15"/>
        <v>0.55155339640000012</v>
      </c>
      <c r="AY15" s="167"/>
      <c r="AZ15" s="385">
        <f t="shared" si="16"/>
        <v>0.98749304447873165</v>
      </c>
      <c r="BA15" s="167"/>
      <c r="BB15" s="164"/>
      <c r="BC15" s="385">
        <f t="shared" si="17"/>
        <v>0.98543720892648445</v>
      </c>
      <c r="BD15" s="164"/>
      <c r="BE15" s="386">
        <f t="shared" si="18"/>
        <v>0.62457037689999995</v>
      </c>
      <c r="BF15" s="164"/>
      <c r="BG15" s="386">
        <f t="shared" si="19"/>
        <v>0.37542962310000005</v>
      </c>
      <c r="BH15" s="167"/>
      <c r="BI15" s="386">
        <f t="shared" si="20"/>
        <v>0.994532696835986</v>
      </c>
      <c r="BJ15" s="164"/>
      <c r="BK15" s="164"/>
      <c r="BL15" s="385">
        <f t="shared" si="21"/>
        <v>0.98440699322727987</v>
      </c>
      <c r="BM15" s="164"/>
      <c r="BN15" s="386">
        <f t="shared" si="27"/>
        <v>0.62457037689999995</v>
      </c>
      <c r="BO15" s="164"/>
      <c r="BP15" s="386">
        <f t="shared" si="22"/>
        <v>0.37542962310000005</v>
      </c>
      <c r="BQ15" s="167"/>
      <c r="BR15" s="386">
        <f t="shared" si="23"/>
        <v>0.99414592334432195</v>
      </c>
      <c r="BS15" s="164"/>
      <c r="BT15" s="164"/>
      <c r="BU15" s="385">
        <f t="shared" si="24"/>
        <v>0.9971282705807275</v>
      </c>
      <c r="BV15" s="164"/>
      <c r="BW15" s="386">
        <f t="shared" si="28"/>
        <v>0.62457037689999995</v>
      </c>
      <c r="BX15" s="164"/>
      <c r="BY15" s="386">
        <f t="shared" si="25"/>
        <v>0.37542962310000005</v>
      </c>
      <c r="BZ15" s="167"/>
      <c r="CA15" s="386">
        <f t="shared" si="26"/>
        <v>0.9989218677064774</v>
      </c>
      <c r="CB15" s="164"/>
    </row>
    <row r="16" spans="1:86">
      <c r="A16" s="4"/>
      <c r="B16" s="4"/>
      <c r="C16" s="4"/>
      <c r="D16" s="4"/>
      <c r="E16" s="4"/>
      <c r="F16" s="4"/>
      <c r="G16" s="4"/>
      <c r="H16" s="167" t="str">
        <f>"("&amp;FIXED(H15-((1.96*(SQRT(((H15/100)*(1-H15/100))/$CE$8)))*100),1)&amp;$CD$16&amp;FIXED(H15+((1.96*(SQRT(((H15/100)*(1-H15/100))/$CE$8)))*100),1)&amp;")"</f>
        <v>(2.8-3.7)</v>
      </c>
      <c r="I16" s="164"/>
      <c r="J16" s="164"/>
      <c r="K16" s="164"/>
      <c r="L16" s="164"/>
      <c r="M16" s="167" t="str">
        <f>"("&amp;FIXED(M15-((1.96*(SQRT(((M15/100)*(1-M15/100))/$CH$8)))*100),1)&amp;$CD$16&amp;FIXED(M15+((1.96*(SQRT(((M15/100)*(1-M15/100))/$CH$8)))*100),1)&amp;")"</f>
        <v>(3.6-5.3)</v>
      </c>
      <c r="N16" s="4"/>
      <c r="O16" s="4"/>
      <c r="P16" s="4"/>
      <c r="Q16" s="4"/>
      <c r="R16" s="4"/>
      <c r="S16" s="4"/>
      <c r="T16" s="4"/>
      <c r="U16" s="165" t="s">
        <v>442</v>
      </c>
      <c r="V16" s="167">
        <v>1.57</v>
      </c>
      <c r="W16" s="167" t="s">
        <v>299</v>
      </c>
      <c r="X16" s="164"/>
      <c r="Y16" s="168">
        <f>'TBL_Build_GSS_Social+65'!$I$18</f>
        <v>5.2186177715091677</v>
      </c>
      <c r="Z16" s="168">
        <f t="shared" si="3"/>
        <v>2.8886849566491808</v>
      </c>
      <c r="AA16" s="168">
        <f>'NHS - Communality (DataLab)'!J25</f>
        <v>58.16783307</v>
      </c>
      <c r="AB16" s="168">
        <f t="shared" si="4"/>
        <v>0.99124758162817317</v>
      </c>
      <c r="AC16" s="164"/>
      <c r="AD16" s="168">
        <f>'TBL_Build_GSS_Social+45 (Euro)'!$J$19</f>
        <v>6.1845549738219887</v>
      </c>
      <c r="AE16" s="168">
        <f t="shared" si="5"/>
        <v>3.4051578358456638</v>
      </c>
      <c r="AF16" s="168">
        <f t="shared" si="6"/>
        <v>58.16783307</v>
      </c>
      <c r="AG16" s="168">
        <f t="shared" si="7"/>
        <v>1.1840522260401269</v>
      </c>
      <c r="AH16" s="164"/>
      <c r="AI16" s="168">
        <f>'TBL_Build_GSS_Social+45 (Asian)'!$J$19</f>
        <v>4.5317220543806647</v>
      </c>
      <c r="AJ16" s="168">
        <f t="shared" si="8"/>
        <v>2.518038580474157</v>
      </c>
      <c r="AK16" s="168">
        <f t="shared" si="9"/>
        <v>58.16783307</v>
      </c>
      <c r="AL16" s="168">
        <f t="shared" si="10"/>
        <v>0.91244573927555772</v>
      </c>
      <c r="AM16" s="167"/>
      <c r="AN16" s="168">
        <f>'TBL_Build_NATSISS_Contact65+'!$I$18</f>
        <v>4.3290043290043299</v>
      </c>
      <c r="AO16" s="168">
        <f t="shared" si="11"/>
        <v>2.4081115335868195</v>
      </c>
      <c r="AP16" s="168">
        <f>'NATSIHS - Communality (DataLab)'!J22</f>
        <v>57.398804816029994</v>
      </c>
      <c r="AQ16" s="168">
        <f t="shared" si="12"/>
        <v>0.74847158619357879</v>
      </c>
      <c r="AR16" s="168"/>
      <c r="AS16" s="164"/>
      <c r="AT16" s="385">
        <f t="shared" si="13"/>
        <v>0.97591888466413179</v>
      </c>
      <c r="AU16" s="164"/>
      <c r="AV16" s="385">
        <f t="shared" si="14"/>
        <v>0.57398804816029991</v>
      </c>
      <c r="AW16" s="164"/>
      <c r="AX16" s="386">
        <f t="shared" si="15"/>
        <v>0.42601195183970009</v>
      </c>
      <c r="AY16" s="167"/>
      <c r="AZ16" s="385">
        <f t="shared" si="16"/>
        <v>0.98974115705328991</v>
      </c>
      <c r="BA16" s="167"/>
      <c r="BB16" s="164"/>
      <c r="BC16" s="385">
        <f t="shared" si="17"/>
        <v>0.97111315043350821</v>
      </c>
      <c r="BD16" s="164"/>
      <c r="BE16" s="386">
        <f t="shared" si="18"/>
        <v>0.58167833069999997</v>
      </c>
      <c r="BF16" s="164"/>
      <c r="BG16" s="386">
        <f t="shared" si="19"/>
        <v>0.41832166930000003</v>
      </c>
      <c r="BH16" s="167"/>
      <c r="BI16" s="386">
        <f t="shared" si="20"/>
        <v>0.98791600486852715</v>
      </c>
      <c r="BJ16" s="164"/>
      <c r="BK16" s="164"/>
      <c r="BL16" s="385">
        <f t="shared" si="21"/>
        <v>0.96594842164154338</v>
      </c>
      <c r="BM16" s="164"/>
      <c r="BN16" s="386">
        <f t="shared" si="27"/>
        <v>0.58167833069999997</v>
      </c>
      <c r="BO16" s="164"/>
      <c r="BP16" s="386">
        <f t="shared" si="22"/>
        <v>0.41832166930000003</v>
      </c>
      <c r="BQ16" s="167"/>
      <c r="BR16" s="386">
        <f t="shared" si="23"/>
        <v>0.98575548689879067</v>
      </c>
      <c r="BS16" s="164"/>
      <c r="BT16" s="164"/>
      <c r="BU16" s="385">
        <f t="shared" si="24"/>
        <v>0.97481961419525842</v>
      </c>
      <c r="BV16" s="164"/>
      <c r="BW16" s="386">
        <f t="shared" si="28"/>
        <v>0.58167833069999997</v>
      </c>
      <c r="BX16" s="164"/>
      <c r="BY16" s="386">
        <f t="shared" si="25"/>
        <v>0.41832166930000003</v>
      </c>
      <c r="BZ16" s="167"/>
      <c r="CA16" s="386">
        <f t="shared" si="26"/>
        <v>0.98946649897654249</v>
      </c>
      <c r="CB16" s="164"/>
      <c r="CD16" s="618" t="s">
        <v>401</v>
      </c>
    </row>
    <row r="17" spans="1:80" ht="15" thickBot="1">
      <c r="A17" s="4"/>
      <c r="B17" s="165" t="str">
        <f>U15</f>
        <v>Excessive alcohol</v>
      </c>
      <c r="C17" s="167">
        <f>V15</f>
        <v>1.18</v>
      </c>
      <c r="D17" s="164"/>
      <c r="E17" s="168">
        <f>Y15</f>
        <v>8.2100000000000009</v>
      </c>
      <c r="F17" s="168">
        <f>Z15</f>
        <v>1.4562791073515582</v>
      </c>
      <c r="G17" s="168">
        <f>AA15</f>
        <v>62.457037689999993</v>
      </c>
      <c r="H17" s="168">
        <f>AB15</f>
        <v>0.49971982580348173</v>
      </c>
      <c r="I17" s="164"/>
      <c r="J17" s="168">
        <f>AN15</f>
        <v>12.89</v>
      </c>
      <c r="K17" s="168">
        <f>AO15</f>
        <v>2.2675874363028994</v>
      </c>
      <c r="L17" s="168">
        <f>AP15</f>
        <v>44.844660359999992</v>
      </c>
      <c r="M17" s="168">
        <f>AQ15</f>
        <v>0.70479491568826536</v>
      </c>
      <c r="N17" s="167"/>
      <c r="O17" s="4"/>
      <c r="P17" s="4"/>
      <c r="Q17" s="4"/>
      <c r="R17" s="4"/>
      <c r="S17" s="4"/>
      <c r="T17" s="4"/>
      <c r="U17" s="165" t="s">
        <v>483</v>
      </c>
      <c r="V17" s="166">
        <v>1.1000000000000001</v>
      </c>
      <c r="W17" s="166" t="s">
        <v>484</v>
      </c>
      <c r="X17" s="164"/>
      <c r="Y17" s="168">
        <f>'TableBuilder_All_Remote65+'!L18</f>
        <v>65.516288516906997</v>
      </c>
      <c r="Z17" s="168">
        <f t="shared" si="3"/>
        <v>6.1487833853858049</v>
      </c>
      <c r="AA17" s="168">
        <f>'NHS - Communality (DataLab)'!J22</f>
        <v>54.454162999999987</v>
      </c>
      <c r="AB17" s="168">
        <f t="shared" si="4"/>
        <v>2.1099450968821518</v>
      </c>
      <c r="AC17" s="164"/>
      <c r="AD17" s="168">
        <f>' EuroAsian - DataLab (AgeGrps)'!E27</f>
        <v>66.600000000000009</v>
      </c>
      <c r="AE17" s="168">
        <f t="shared" si="5"/>
        <v>6.244140258766179</v>
      </c>
      <c r="AF17" s="168">
        <f t="shared" si="6"/>
        <v>54.454162999999987</v>
      </c>
      <c r="AG17" s="168">
        <f t="shared" si="7"/>
        <v>2.1712321512000448</v>
      </c>
      <c r="AH17" s="164"/>
      <c r="AI17" s="168">
        <f>' EuroAsian - DataLab (AgeGrps)'!E48</f>
        <v>82.399999999999991</v>
      </c>
      <c r="AJ17" s="168">
        <f t="shared" si="8"/>
        <v>7.612712490761278</v>
      </c>
      <c r="AK17" s="168">
        <f t="shared" si="9"/>
        <v>54.454162999999987</v>
      </c>
      <c r="AL17" s="168">
        <f t="shared" si="10"/>
        <v>2.7585705518526846</v>
      </c>
      <c r="AM17" s="166"/>
      <c r="AN17" s="168">
        <f>'TableBuilder_FN_Remote65+'!L58</f>
        <v>34.871099050203533</v>
      </c>
      <c r="AO17" s="168">
        <f t="shared" si="11"/>
        <v>3.3696079716795633</v>
      </c>
      <c r="AP17" s="168">
        <f>'NATSIHS - Communality (DataLab)'!J19</f>
        <v>44.131786000000005</v>
      </c>
      <c r="AQ17" s="168">
        <f t="shared" si="12"/>
        <v>1.0473168656175131</v>
      </c>
      <c r="AR17" s="168"/>
      <c r="AS17" s="164"/>
      <c r="AT17" s="387">
        <f t="shared" si="13"/>
        <v>0.96630392028320433</v>
      </c>
      <c r="AU17" s="164"/>
      <c r="AV17" s="387">
        <f t="shared" si="14"/>
        <v>0.44131786000000006</v>
      </c>
      <c r="AW17" s="164"/>
      <c r="AX17" s="388">
        <f t="shared" si="15"/>
        <v>0.55868213999999994</v>
      </c>
      <c r="AY17" s="167"/>
      <c r="AZ17" s="387">
        <f t="shared" si="16"/>
        <v>0.98117460207421003</v>
      </c>
      <c r="BA17" s="167"/>
      <c r="BB17" s="164"/>
      <c r="BC17" s="387">
        <f t="shared" si="17"/>
        <v>0.93851216614614197</v>
      </c>
      <c r="BD17" s="164"/>
      <c r="BE17" s="388">
        <f t="shared" si="18"/>
        <v>0.54454162999999989</v>
      </c>
      <c r="BF17" s="164"/>
      <c r="BG17" s="388">
        <f t="shared" si="19"/>
        <v>0.45545837000000011</v>
      </c>
      <c r="BH17" s="167"/>
      <c r="BI17" s="388">
        <f t="shared" si="20"/>
        <v>0.97199485141809094</v>
      </c>
      <c r="BJ17" s="164"/>
      <c r="BK17" s="164"/>
      <c r="BL17" s="387">
        <f t="shared" si="21"/>
        <v>0.93755859741233816</v>
      </c>
      <c r="BM17" s="164"/>
      <c r="BN17" s="388">
        <f t="shared" si="27"/>
        <v>0.54454162999999989</v>
      </c>
      <c r="BO17" s="164"/>
      <c r="BP17" s="388">
        <f t="shared" si="22"/>
        <v>0.45545837000000011</v>
      </c>
      <c r="BQ17" s="167"/>
      <c r="BR17" s="388">
        <f t="shared" si="23"/>
        <v>0.97156054055690977</v>
      </c>
      <c r="BS17" s="164"/>
      <c r="BT17" s="164"/>
      <c r="BU17" s="387">
        <f t="shared" si="24"/>
        <v>0.92387287509238725</v>
      </c>
      <c r="BV17" s="164"/>
      <c r="BW17" s="388">
        <f t="shared" si="28"/>
        <v>0.54454162999999989</v>
      </c>
      <c r="BX17" s="164"/>
      <c r="BY17" s="388">
        <f t="shared" si="25"/>
        <v>0.45545837000000011</v>
      </c>
      <c r="BZ17" s="167"/>
      <c r="CA17" s="388">
        <f t="shared" si="26"/>
        <v>0.96532726377679223</v>
      </c>
      <c r="CB17" s="164"/>
    </row>
    <row r="18" spans="1:80" ht="15" thickBot="1">
      <c r="A18" s="4"/>
      <c r="B18" s="4"/>
      <c r="C18" s="4"/>
      <c r="D18" s="4"/>
      <c r="E18" s="4"/>
      <c r="F18" s="4"/>
      <c r="G18" s="4"/>
      <c r="H18" s="167" t="str">
        <f>"("&amp;FIXED(H17-((1.96*(SQRT(((H17/100)*(1-H17/100))/$CE$8)))*100),1)&amp;$CD$16&amp;FIXED(H17+((1.96*(SQRT(((H17/100)*(1-H17/100))/$CE$8)))*100),1)&amp;")"</f>
        <v>(0.3-0.7)</v>
      </c>
      <c r="I18" s="164"/>
      <c r="J18" s="164"/>
      <c r="K18" s="164"/>
      <c r="L18" s="164"/>
      <c r="M18" s="167" t="str">
        <f>"("&amp;FIXED(M17-((1.96*(SQRT(((M17/100)*(1-M17/100))/$CH$8)))*100),1)&amp;$CD$16&amp;FIXED(M17+((1.96*(SQRT(((M17/100)*(1-M17/100))/$CH$8)))*100),1)&amp;")"</f>
        <v>(0.4-1.1)</v>
      </c>
      <c r="N18" s="4"/>
      <c r="O18" s="4"/>
      <c r="P18" s="4"/>
      <c r="Q18" s="4"/>
      <c r="R18" s="4"/>
      <c r="S18" s="4"/>
      <c r="T18" s="4"/>
      <c r="U18" s="170" t="s">
        <v>37</v>
      </c>
      <c r="V18" s="163"/>
      <c r="W18" s="163"/>
      <c r="X18" s="172"/>
      <c r="Y18" s="163"/>
      <c r="Z18" s="253">
        <f>(1-(BC7*BC8*BC9*BC10*BC11*BC12*BC13*BC14*BC15*BC16*BC17))*100</f>
        <v>69.430999031626655</v>
      </c>
      <c r="AA18" s="163"/>
      <c r="AB18" s="537">
        <f>(1-(BI7*BI8*BI9*BI10*BI11*BI12*BI13*BI14*BI15*BI16*BI17*BI18))*100</f>
        <v>40.587683455269122</v>
      </c>
      <c r="AC18" s="172"/>
      <c r="AD18" s="163"/>
      <c r="AE18" s="171">
        <f>(1-(BL7*BL8*BL9*BL10*BL11*BL12*BL13*BL14*BL15*BL16*BL17))*100</f>
        <v>67.915659587080185</v>
      </c>
      <c r="AF18" s="163"/>
      <c r="AG18" s="171">
        <f>(1-(BR7*BR8*BR9*BR10*BR11*BR12*BR13*BR14*BR15*BR16*BR17))*100</f>
        <v>36.447242258489887</v>
      </c>
      <c r="AH18" s="172"/>
      <c r="AI18" s="163"/>
      <c r="AJ18" s="171">
        <f>(1-(BU7*BU8*BU9*BU10*BU11*BU12*BU13*BU14*BU15*BU16*BU17))*100</f>
        <v>63.228506959641749</v>
      </c>
      <c r="AK18" s="163"/>
      <c r="AL18" s="171">
        <f>(1-(CA7*CA8*CA9*CA10*CA11*CA12*CA13*CA14*CA15*CA16*CA17))*100</f>
        <v>33.642004233605185</v>
      </c>
      <c r="AM18" s="163"/>
      <c r="AN18" s="163"/>
      <c r="AO18" s="253">
        <f>(1-(AT7*AT8*AT9*AT10*AT11*AT12*AT13*AT14*AT15*AT16*AT17))*100</f>
        <v>78.512100612516662</v>
      </c>
      <c r="AP18" s="163"/>
      <c r="AQ18" s="537">
        <f>(1-(AZ7*AZ8*AZ9*AZ10*AZ11*AZ12*AZ13*AZ14*AZ15*AZ16*AZ17*AZ18))*100</f>
        <v>49.51297490828415</v>
      </c>
      <c r="AR18" s="185"/>
      <c r="AS18" s="164"/>
      <c r="AT18" s="533">
        <f>1-(AO21/100)</f>
        <v>0.80335140463282406</v>
      </c>
      <c r="AU18" s="164"/>
      <c r="AV18" s="533">
        <f>AP21/100</f>
        <v>0.57398804816029991</v>
      </c>
      <c r="AW18" s="164"/>
      <c r="AX18" s="534">
        <f t="shared" si="15"/>
        <v>0.42601195183970009</v>
      </c>
      <c r="AY18" s="167"/>
      <c r="AZ18" s="533">
        <f>1-((AO21/100)*$AX18)</f>
        <v>0.91622534806109401</v>
      </c>
      <c r="BA18" s="167"/>
      <c r="BB18" s="164"/>
      <c r="BC18" s="534">
        <f>1-(Z21/100)</f>
        <v>0.90773755491812202</v>
      </c>
      <c r="BD18" s="538"/>
      <c r="BE18" s="534">
        <f>AA21/100</f>
        <v>0.58167833069999997</v>
      </c>
      <c r="BF18" s="538"/>
      <c r="BG18" s="534">
        <f t="shared" si="19"/>
        <v>0.41832166930000003</v>
      </c>
      <c r="BH18" s="538"/>
      <c r="BI18" s="534">
        <f>1-((Z21/100)*$BG18)</f>
        <v>0.96140461995964921</v>
      </c>
      <c r="BJ18" s="164"/>
      <c r="BK18" s="164"/>
      <c r="BL18" s="164"/>
      <c r="BM18" s="164"/>
      <c r="BN18" s="164">
        <f t="shared" si="27"/>
        <v>0.58167833069999997</v>
      </c>
      <c r="BO18" s="164"/>
      <c r="BP18" s="164">
        <f t="shared" si="22"/>
        <v>0.41832166930000003</v>
      </c>
      <c r="BQ18" s="164"/>
      <c r="BR18" s="164">
        <f t="shared" si="23"/>
        <v>0.71589407909922065</v>
      </c>
      <c r="BS18" s="164"/>
      <c r="BT18" s="164"/>
      <c r="BU18" s="164"/>
      <c r="BV18" s="164"/>
      <c r="BW18" s="164">
        <f t="shared" si="28"/>
        <v>0.58167833069999997</v>
      </c>
      <c r="BX18" s="164"/>
      <c r="BY18" s="164">
        <f t="shared" si="25"/>
        <v>0.41832166930000003</v>
      </c>
      <c r="BZ18" s="164"/>
      <c r="CA18" s="164">
        <f t="shared" si="26"/>
        <v>0.73550145421295987</v>
      </c>
      <c r="CB18" s="164"/>
    </row>
    <row r="19" spans="1:80">
      <c r="A19" s="4"/>
      <c r="B19" s="165" t="s">
        <v>432</v>
      </c>
      <c r="C19" s="167">
        <f>V21</f>
        <v>1.84</v>
      </c>
      <c r="D19" s="164"/>
      <c r="E19" s="168">
        <f>Y21</f>
        <v>12.1</v>
      </c>
      <c r="F19" s="168">
        <f>Z21</f>
        <v>9.2262445081877935</v>
      </c>
      <c r="G19" s="168">
        <f>AA21</f>
        <v>58.16783307</v>
      </c>
      <c r="H19" s="168">
        <f>AB21</f>
        <v>3.1659709153122604</v>
      </c>
      <c r="I19" s="164"/>
      <c r="J19" s="168">
        <f>AN21</f>
        <v>29.141104294478527</v>
      </c>
      <c r="K19" s="168">
        <f>AO21</f>
        <v>19.664859536717596</v>
      </c>
      <c r="L19" s="168">
        <f>AP21</f>
        <v>57.398804816029994</v>
      </c>
      <c r="M19" s="168">
        <f>AQ21</f>
        <v>6.1120875858262211</v>
      </c>
      <c r="N19" s="4"/>
      <c r="O19" s="4"/>
      <c r="P19" s="4"/>
      <c r="Q19" s="4"/>
      <c r="R19" s="4"/>
      <c r="S19" s="4"/>
      <c r="T19" s="4"/>
      <c r="U19" s="165"/>
      <c r="V19" s="164"/>
      <c r="W19" s="164"/>
      <c r="X19" s="164"/>
      <c r="Y19" s="164"/>
      <c r="Z19" s="164"/>
      <c r="AA19" s="164"/>
      <c r="AB19" s="164"/>
      <c r="AC19" s="164"/>
      <c r="AD19" s="167"/>
      <c r="AE19" s="167"/>
      <c r="AF19" s="167"/>
      <c r="AG19" s="167"/>
      <c r="AH19" s="164"/>
      <c r="AI19" s="167"/>
      <c r="AJ19" s="167"/>
      <c r="AK19" s="167"/>
      <c r="AL19" s="167"/>
      <c r="AM19" s="164"/>
      <c r="AN19" s="164"/>
      <c r="AO19" s="164"/>
      <c r="AP19" s="164"/>
      <c r="AQ19" s="164"/>
      <c r="AR19" s="164"/>
      <c r="AS19" s="164"/>
      <c r="AT19" s="164"/>
      <c r="AU19" s="164"/>
      <c r="AV19" s="165"/>
      <c r="AW19" s="164"/>
      <c r="AX19" s="164"/>
      <c r="AY19" s="167"/>
      <c r="AZ19" s="167"/>
      <c r="BA19" s="167"/>
      <c r="BB19" s="167"/>
      <c r="BC19" s="164"/>
      <c r="BD19" s="164"/>
      <c r="BE19" s="164"/>
      <c r="BF19" s="164"/>
      <c r="BG19" s="164"/>
      <c r="BH19" s="164"/>
      <c r="BI19" s="164"/>
      <c r="BJ19" s="164"/>
      <c r="BK19" s="164"/>
      <c r="BL19" s="164"/>
      <c r="BM19" s="164"/>
      <c r="BN19" s="164"/>
      <c r="BO19" s="164"/>
      <c r="BP19" s="164"/>
      <c r="BQ19" s="164"/>
      <c r="BR19" s="164"/>
      <c r="BS19" s="164"/>
      <c r="BT19" s="164"/>
      <c r="BU19" s="164"/>
      <c r="BV19" s="164"/>
      <c r="BW19" s="164"/>
      <c r="BX19" s="164"/>
      <c r="BY19" s="164"/>
      <c r="BZ19" s="164"/>
      <c r="CA19" s="164"/>
      <c r="CB19" s="164"/>
    </row>
    <row r="20" spans="1:80">
      <c r="A20" s="4"/>
      <c r="B20" s="4"/>
      <c r="C20" s="4"/>
      <c r="D20" s="4"/>
      <c r="E20" s="4"/>
      <c r="F20" s="4"/>
      <c r="G20" s="4"/>
      <c r="H20" s="167" t="str">
        <f>"("&amp;FIXED(H19-((1.96*(SQRT(((H19/100)*(1-H19/100))/$CE$8)))*100),1)&amp;$CD$16&amp;FIXED(H19+((1.96*(SQRT(((H19/100)*(1-H19/100))/$CE$8)))*100),1)&amp;")"</f>
        <v>(2.7-3.6)</v>
      </c>
      <c r="I20" s="164"/>
      <c r="J20" s="164"/>
      <c r="K20" s="164"/>
      <c r="L20" s="164"/>
      <c r="M20" s="167" t="str">
        <f>"("&amp;FIXED(M19-((1.96*(SQRT(((M19/100)*(1-M19/100))/$CH$8)))*100),1)&amp;$CD$16&amp;FIXED(M19+((1.96*(SQRT(((M19/100)*(1-M19/100))/$CH$8)))*100),1)&amp;")"</f>
        <v>(5.1-7.1)</v>
      </c>
      <c r="N20" s="4"/>
      <c r="O20" s="4"/>
      <c r="P20" s="4"/>
      <c r="Q20" s="4"/>
      <c r="R20" s="4"/>
      <c r="S20" s="4"/>
      <c r="T20" s="4"/>
      <c r="U20" s="539" t="s">
        <v>956</v>
      </c>
      <c r="V20" s="540"/>
      <c r="W20" s="540"/>
      <c r="X20" s="540"/>
      <c r="Y20" s="540"/>
      <c r="Z20" s="540"/>
      <c r="AA20" s="540"/>
      <c r="AB20" s="540"/>
      <c r="AC20" s="540"/>
      <c r="AD20" s="541"/>
      <c r="AE20" s="541"/>
      <c r="AF20" s="541"/>
      <c r="AG20" s="541"/>
      <c r="AH20" s="540"/>
      <c r="AI20" s="541"/>
      <c r="AJ20" s="541"/>
      <c r="AK20" s="541"/>
      <c r="AL20" s="541"/>
      <c r="AM20" s="540"/>
      <c r="AN20" s="540"/>
      <c r="AO20" s="540"/>
      <c r="AP20" s="540"/>
      <c r="AQ20" s="540"/>
      <c r="AR20" s="4"/>
      <c r="AS20" s="164"/>
      <c r="AT20" s="164"/>
      <c r="AU20" s="164"/>
      <c r="AV20" s="165"/>
      <c r="AW20" s="164"/>
      <c r="AX20" s="164"/>
      <c r="AY20" s="164"/>
      <c r="AZ20" s="164"/>
      <c r="BA20" s="164"/>
      <c r="BB20" s="164"/>
      <c r="BC20" s="164"/>
      <c r="BD20" s="164"/>
      <c r="BE20" s="164"/>
      <c r="BF20" s="164"/>
      <c r="BG20" s="164"/>
      <c r="BH20" s="164"/>
      <c r="BI20" s="164"/>
      <c r="BJ20" s="164"/>
      <c r="BK20" s="164"/>
      <c r="BL20" s="164"/>
      <c r="BM20" s="164"/>
      <c r="BN20" s="164"/>
      <c r="BO20" s="164"/>
      <c r="BP20" s="164"/>
      <c r="BQ20" s="164"/>
      <c r="BR20" s="164"/>
      <c r="BS20" s="164"/>
      <c r="BT20" s="164"/>
      <c r="BU20" s="164"/>
      <c r="BV20" s="164"/>
      <c r="BW20" s="164"/>
      <c r="BX20" s="164"/>
      <c r="BY20" s="164"/>
      <c r="BZ20" s="164"/>
      <c r="CA20" s="164"/>
      <c r="CB20" s="164"/>
    </row>
    <row r="21" spans="1:80">
      <c r="A21" s="4"/>
      <c r="B21" s="609" t="s">
        <v>762</v>
      </c>
      <c r="C21" s="4"/>
      <c r="D21" s="4"/>
      <c r="E21" s="4"/>
      <c r="F21" s="4"/>
      <c r="G21" s="4"/>
      <c r="H21" s="167"/>
      <c r="I21" s="164"/>
      <c r="J21" s="164"/>
      <c r="K21" s="164"/>
      <c r="L21" s="164"/>
      <c r="M21" s="167"/>
      <c r="N21" s="4"/>
      <c r="O21" s="4"/>
      <c r="P21" s="4"/>
      <c r="Q21" s="4"/>
      <c r="R21" s="4"/>
      <c r="S21" s="4"/>
      <c r="T21" s="4"/>
      <c r="U21" s="542" t="s">
        <v>424</v>
      </c>
      <c r="V21" s="543">
        <v>1.84</v>
      </c>
      <c r="W21" s="543"/>
      <c r="X21" s="172"/>
      <c r="Y21" s="415">
        <f>V29</f>
        <v>12.1</v>
      </c>
      <c r="Z21" s="415">
        <f t="shared" ref="Z21" si="29">(((Y21/100)*($V21-1))/(1+((Y21/100)*($V21-1))))*100</f>
        <v>9.2262445081877935</v>
      </c>
      <c r="AA21" s="415">
        <f>AA16</f>
        <v>58.16783307</v>
      </c>
      <c r="AB21" s="415">
        <f>Z21/$BC$22*$AB$18</f>
        <v>3.1659709153122604</v>
      </c>
      <c r="AC21" s="172"/>
      <c r="AD21" s="415"/>
      <c r="AE21" s="415"/>
      <c r="AF21" s="415"/>
      <c r="AG21" s="415"/>
      <c r="AH21" s="172"/>
      <c r="AI21" s="415"/>
      <c r="AJ21" s="415">
        <f>'TBL_Build_GSS_Social+45 (Euro)'!$J$19</f>
        <v>6.1845549738219887</v>
      </c>
      <c r="AK21" s="415"/>
      <c r="AL21" s="415"/>
      <c r="AM21" s="543"/>
      <c r="AN21" s="415">
        <f>AN29</f>
        <v>29.141104294478527</v>
      </c>
      <c r="AO21" s="415">
        <f t="shared" ref="AO21" si="30">(((AN21/100)*($V21-1))/(1+((AN21/100)*($V21-1))))*100</f>
        <v>19.664859536717596</v>
      </c>
      <c r="AP21" s="415">
        <f>AP16</f>
        <v>57.398804816029994</v>
      </c>
      <c r="AQ21" s="415">
        <f>AO21/$AT$22*$AQ$18</f>
        <v>6.1120875858262211</v>
      </c>
      <c r="AR21" s="4"/>
      <c r="AS21" s="164"/>
      <c r="AT21" s="389" t="s">
        <v>444</v>
      </c>
      <c r="AU21" s="164"/>
      <c r="AV21" s="164"/>
      <c r="AW21" s="164"/>
      <c r="AX21" s="164"/>
      <c r="AY21" s="164"/>
      <c r="AZ21" s="164"/>
      <c r="BA21" s="164"/>
      <c r="BB21" s="164"/>
      <c r="BC21" s="389" t="s">
        <v>444</v>
      </c>
      <c r="BD21" s="164"/>
      <c r="BE21" s="164"/>
      <c r="BF21" s="164"/>
      <c r="BG21" s="164"/>
      <c r="BH21" s="164"/>
      <c r="BI21" s="164"/>
      <c r="BJ21" s="164"/>
      <c r="BK21" s="164"/>
      <c r="BL21" s="389" t="s">
        <v>444</v>
      </c>
      <c r="BM21" s="164"/>
      <c r="BN21" s="164"/>
      <c r="BO21" s="164"/>
      <c r="BP21" s="164"/>
      <c r="BQ21" s="164"/>
      <c r="BR21" s="164"/>
      <c r="BS21" s="164"/>
      <c r="BT21" s="164"/>
      <c r="BU21" s="389" t="s">
        <v>444</v>
      </c>
      <c r="BV21" s="164"/>
      <c r="BW21" s="164"/>
      <c r="BX21" s="164"/>
      <c r="BY21" s="164"/>
      <c r="BZ21" s="164"/>
      <c r="CA21" s="164"/>
      <c r="CB21" s="164"/>
    </row>
    <row r="22" spans="1:80">
      <c r="A22" s="4"/>
      <c r="B22" s="165" t="str">
        <f>U8</f>
        <v>Physical inactivity</v>
      </c>
      <c r="C22" s="167">
        <f>V8</f>
        <v>1.38</v>
      </c>
      <c r="D22" s="164"/>
      <c r="E22" s="168">
        <f>Y8</f>
        <v>81.979552526300196</v>
      </c>
      <c r="F22" s="168">
        <f>Z8</f>
        <v>23.752726102710238</v>
      </c>
      <c r="G22" s="168">
        <f>AA8</f>
        <v>57.998970999999997</v>
      </c>
      <c r="H22" s="168">
        <f>AB8</f>
        <v>8.1507096342203607</v>
      </c>
      <c r="I22" s="164"/>
      <c r="J22" s="168">
        <f>AN8</f>
        <v>85.521885521885537</v>
      </c>
      <c r="K22" s="168">
        <f>AO8</f>
        <v>24.527342955885338</v>
      </c>
      <c r="L22" s="168">
        <f>AP8</f>
        <v>51.326884860900002</v>
      </c>
      <c r="M22" s="168">
        <f>AQ8</f>
        <v>7.6234090619389248</v>
      </c>
      <c r="N22" s="167"/>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164"/>
      <c r="AT22" s="536">
        <f>SUM('ST4 - PAF (TBI)'!AO7:AO17,AO21)</f>
        <v>159.30165972659441</v>
      </c>
      <c r="AU22" s="164"/>
      <c r="AV22" s="164"/>
      <c r="AW22" s="164"/>
      <c r="AX22" s="164"/>
      <c r="AY22" s="164"/>
      <c r="AZ22" s="164"/>
      <c r="BA22" s="164"/>
      <c r="BB22" s="164"/>
      <c r="BC22" s="535">
        <f>SUM('ST4 - PAF (TBI)'!Z7:Z17,Z21)</f>
        <v>118.28026902208831</v>
      </c>
      <c r="BD22" s="164"/>
      <c r="BE22" s="164"/>
      <c r="BF22" s="164"/>
      <c r="BG22" s="164"/>
      <c r="BH22" s="164"/>
      <c r="BI22" s="164"/>
      <c r="BJ22" s="164"/>
      <c r="BK22" s="164"/>
      <c r="BL22" s="390">
        <f>SUM('ST4 - PAF (TBI)'!AE7:AE17)</f>
        <v>104.81683986737934</v>
      </c>
      <c r="BM22" s="164"/>
      <c r="BN22" s="164"/>
      <c r="BO22" s="164"/>
      <c r="BP22" s="164"/>
      <c r="BQ22" s="164"/>
      <c r="BR22" s="164"/>
      <c r="BS22" s="164"/>
      <c r="BT22" s="164"/>
      <c r="BU22" s="390">
        <f>SUM('ST4 - PAF (TBI)'!AJ7:AJ17)</f>
        <v>92.84044073892035</v>
      </c>
      <c r="BV22" s="164"/>
      <c r="BW22" s="164"/>
      <c r="BX22" s="164"/>
      <c r="BY22" s="164"/>
      <c r="BZ22" s="164"/>
      <c r="CA22" s="164"/>
      <c r="CB22" s="164"/>
    </row>
    <row r="23" spans="1:80">
      <c r="A23" s="4"/>
      <c r="B23" s="4"/>
      <c r="C23" s="4"/>
      <c r="D23" s="4"/>
      <c r="E23" s="4"/>
      <c r="F23" s="4"/>
      <c r="G23" s="4"/>
      <c r="H23" s="167" t="str">
        <f>"("&amp;FIXED(H22-((1.96*(SQRT(((H22/100)*(1-H22/100))/$CE$9)))*100),1)&amp;$CD$16&amp;FIXED(H22+((1.96*(SQRT(((H22/100)*(1-H22/100))/$CE$9)))*100),1)&amp;")"</f>
        <v>(7.3-9.0)</v>
      </c>
      <c r="I23" s="164"/>
      <c r="J23" s="164"/>
      <c r="K23" s="164"/>
      <c r="L23" s="164"/>
      <c r="M23" s="167" t="str">
        <f>"("&amp;FIXED(M22-((1.96*(SQRT(((M22/100)*(1-M22/100))/$CH$9)))*100),1)&amp;$CD$16&amp;FIXED(M22+((1.96*(SQRT(((M22/100)*(1-M22/100))/$CH$9)))*100),1)&amp;")"</f>
        <v>(5.6-9.6)</v>
      </c>
      <c r="N23" s="4"/>
      <c r="O23" s="4"/>
      <c r="P23" s="4"/>
      <c r="Q23" s="4"/>
      <c r="R23" s="4"/>
      <c r="S23" s="4"/>
      <c r="T23" s="4"/>
      <c r="U23" s="4"/>
      <c r="V23" s="4"/>
      <c r="W23" s="4"/>
      <c r="X23" s="4"/>
      <c r="Y23" s="4"/>
      <c r="Z23" s="4"/>
      <c r="AA23" s="4"/>
      <c r="AB23" s="4"/>
      <c r="AC23" s="4"/>
      <c r="AD23" s="4"/>
      <c r="AE23" s="4"/>
      <c r="AF23" s="4"/>
      <c r="AG23" s="4"/>
      <c r="AH23" s="4"/>
      <c r="AI23" s="3"/>
      <c r="AJ23" s="3"/>
      <c r="AK23" s="3"/>
      <c r="AL23" s="3"/>
      <c r="AM23" s="4"/>
      <c r="AN23" s="4"/>
      <c r="AO23" s="4"/>
      <c r="AP23" s="4"/>
      <c r="AQ23" s="4"/>
      <c r="AR23" s="4"/>
      <c r="AS23" s="164"/>
      <c r="AU23" s="164"/>
      <c r="AV23" s="164"/>
      <c r="AW23" s="164"/>
      <c r="AX23" s="164"/>
      <c r="AY23" s="164"/>
      <c r="AZ23" s="164"/>
      <c r="BA23" s="164"/>
      <c r="BB23" s="164"/>
      <c r="BD23" s="164"/>
      <c r="BE23" s="164"/>
      <c r="BF23" s="164"/>
      <c r="BG23" s="164"/>
      <c r="BH23" s="164"/>
      <c r="BI23" s="164"/>
      <c r="BJ23" s="164"/>
      <c r="BK23" s="164"/>
      <c r="BM23" s="164"/>
      <c r="BN23" s="164"/>
      <c r="BO23" s="164"/>
      <c r="BP23" s="164"/>
      <c r="BQ23" s="164"/>
      <c r="BR23" s="164"/>
      <c r="BS23" s="164"/>
      <c r="BT23" s="164"/>
      <c r="BU23" s="379"/>
      <c r="BV23" s="164"/>
      <c r="BW23" s="164"/>
      <c r="BX23" s="164"/>
      <c r="BY23" s="164"/>
      <c r="BZ23" s="164"/>
      <c r="CA23" s="164"/>
      <c r="CB23" s="164"/>
    </row>
    <row r="24" spans="1:80">
      <c r="A24" s="4"/>
      <c r="B24" s="165" t="str">
        <f>U11</f>
        <v>Diabetes mellitus</v>
      </c>
      <c r="C24" s="166">
        <f>V11</f>
        <v>1.5</v>
      </c>
      <c r="D24" s="164"/>
      <c r="E24" s="168">
        <f>Y11</f>
        <v>16.792859511440255</v>
      </c>
      <c r="F24" s="168">
        <f>Z11</f>
        <v>7.7460390297375508</v>
      </c>
      <c r="G24" s="168">
        <f>AA11</f>
        <v>52.191220440000009</v>
      </c>
      <c r="H24" s="168">
        <f>AB11</f>
        <v>2.6580407938743873</v>
      </c>
      <c r="I24" s="164"/>
      <c r="J24" s="168">
        <f>AN11</f>
        <v>37.709497206703915</v>
      </c>
      <c r="K24" s="168">
        <f>AO11</f>
        <v>15.863689776733256</v>
      </c>
      <c r="L24" s="168">
        <f>AP11</f>
        <v>58.790227380000005</v>
      </c>
      <c r="M24" s="168">
        <f>AQ11</f>
        <v>4.9306358465835256</v>
      </c>
      <c r="N24" s="166"/>
      <c r="O24" s="4"/>
      <c r="P24" s="4"/>
      <c r="Q24" s="4"/>
      <c r="R24" s="4"/>
      <c r="S24" s="4"/>
      <c r="T24" s="4"/>
      <c r="U24" s="4"/>
      <c r="V24" s="4"/>
      <c r="W24" s="4"/>
      <c r="X24" s="4"/>
      <c r="Y24" s="4"/>
      <c r="Z24" s="4"/>
      <c r="AA24" s="4"/>
      <c r="AB24" s="4"/>
      <c r="AC24" s="4"/>
      <c r="AD24" s="4"/>
      <c r="AE24" s="4"/>
      <c r="AF24" s="4"/>
      <c r="AG24" s="4"/>
      <c r="AH24" s="4"/>
      <c r="AI24" s="3"/>
      <c r="AJ24" s="3"/>
      <c r="AK24" s="3"/>
      <c r="AL24" s="3"/>
      <c r="AM24" s="4"/>
      <c r="AN24" s="4"/>
      <c r="AO24" s="4"/>
      <c r="AP24" s="4"/>
      <c r="AQ24" s="4"/>
      <c r="AR24" s="4"/>
      <c r="AS24" s="164"/>
      <c r="AT24" s="164"/>
      <c r="AU24" s="167"/>
      <c r="AV24" s="167"/>
      <c r="AW24" s="164"/>
      <c r="AX24" s="164"/>
      <c r="AY24" s="164"/>
      <c r="AZ24" s="164"/>
      <c r="BA24" s="164"/>
      <c r="BB24" s="164"/>
      <c r="BC24" s="164"/>
      <c r="BD24" s="164"/>
      <c r="BE24" s="164"/>
      <c r="BF24" s="164"/>
      <c r="BG24" s="164"/>
      <c r="BH24" s="164"/>
      <c r="BI24" s="164"/>
      <c r="BJ24" s="164"/>
      <c r="BK24" s="164"/>
      <c r="BL24" s="164"/>
      <c r="BM24" s="164"/>
      <c r="BN24" s="164"/>
      <c r="BO24" s="164"/>
      <c r="BP24" s="164"/>
      <c r="BQ24" s="164"/>
      <c r="BR24" s="164"/>
      <c r="BS24" s="164"/>
      <c r="BT24" s="164"/>
      <c r="BU24" s="164"/>
      <c r="BV24" s="164"/>
      <c r="BW24" s="164"/>
      <c r="BX24" s="164"/>
      <c r="BY24" s="164"/>
      <c r="BZ24" s="164"/>
      <c r="CA24" s="164"/>
      <c r="CB24" s="164"/>
    </row>
    <row r="25" spans="1:80">
      <c r="A25" s="4"/>
      <c r="B25" s="4"/>
      <c r="C25" s="4"/>
      <c r="D25" s="4"/>
      <c r="E25" s="4"/>
      <c r="F25" s="4"/>
      <c r="G25" s="4"/>
      <c r="H25" s="167" t="str">
        <f>"("&amp;FIXED(H24-((1.96*(SQRT(((H24/100)*(1-H24/100))/$CE$9)))*100),1)&amp;$CD$16&amp;FIXED(H24+((1.96*(SQRT(((H24/100)*(1-H24/100))/$CE$9)))*100),1)&amp;")"</f>
        <v>(2.2-3.2)</v>
      </c>
      <c r="I25" s="164"/>
      <c r="J25" s="164"/>
      <c r="K25" s="164"/>
      <c r="L25" s="164"/>
      <c r="M25" s="167" t="str">
        <f>"("&amp;FIXED(M24-((1.96*(SQRT(((M24/100)*(1-M24/100))/$CH$9)))*100),1)&amp;$CD$16&amp;FIXED(M24+((1.96*(SQRT(((M24/100)*(1-M24/100))/$CH$9)))*100),1)&amp;")"</f>
        <v>(3.3-6.6)</v>
      </c>
      <c r="N25" s="4"/>
      <c r="O25" s="4"/>
      <c r="P25" s="4"/>
      <c r="Q25" s="4"/>
      <c r="R25" s="4"/>
      <c r="S25" s="4"/>
      <c r="T25" s="4"/>
      <c r="U25" s="395"/>
      <c r="V25" s="167"/>
      <c r="W25" s="167"/>
      <c r="X25" s="164"/>
      <c r="Y25" s="164"/>
      <c r="Z25" s="167"/>
      <c r="AA25" s="164"/>
      <c r="AB25" s="164"/>
      <c r="AC25" s="164"/>
      <c r="AD25" s="4"/>
      <c r="AE25" s="4"/>
      <c r="AF25" s="4"/>
      <c r="AG25" s="4"/>
      <c r="AH25" s="4"/>
      <c r="AI25" s="3"/>
      <c r="AJ25" s="3"/>
      <c r="AK25" s="3"/>
      <c r="AL25" s="3"/>
      <c r="AM25" s="4"/>
      <c r="AN25" s="4"/>
      <c r="AO25" s="4"/>
      <c r="AP25" s="395"/>
      <c r="AQ25" s="4"/>
      <c r="AR25" s="4"/>
      <c r="AS25" s="164"/>
      <c r="AT25" s="164"/>
      <c r="AU25" s="164"/>
      <c r="AV25" s="164"/>
      <c r="AW25" s="164"/>
      <c r="AX25" s="164"/>
      <c r="AY25" s="167"/>
      <c r="AZ25" s="164"/>
      <c r="BA25" s="164"/>
      <c r="BB25" s="164"/>
      <c r="BC25" s="4"/>
      <c r="BD25" s="4"/>
      <c r="BE25" s="4"/>
      <c r="BF25" s="164"/>
      <c r="BG25" s="164"/>
      <c r="BH25" s="164"/>
      <c r="BI25" s="164"/>
      <c r="BJ25" s="164"/>
      <c r="BK25" s="164"/>
      <c r="BL25" s="164"/>
      <c r="BM25" s="164"/>
      <c r="BN25" s="164"/>
      <c r="BO25" s="164"/>
      <c r="BP25" s="164"/>
      <c r="BQ25" s="164"/>
      <c r="BR25" s="164"/>
      <c r="BS25" s="164"/>
      <c r="BT25" s="164"/>
      <c r="BU25" s="164"/>
      <c r="BV25" s="164"/>
      <c r="BW25" s="164"/>
      <c r="BX25" s="164"/>
      <c r="BY25" s="164"/>
      <c r="BZ25" s="164"/>
      <c r="CA25" s="164"/>
      <c r="CB25" s="164"/>
    </row>
    <row r="26" spans="1:80">
      <c r="A26" s="4"/>
      <c r="B26" s="165" t="str">
        <f>U13</f>
        <v>Depression</v>
      </c>
      <c r="C26" s="166">
        <f>V13</f>
        <v>1.9</v>
      </c>
      <c r="D26" s="164"/>
      <c r="E26" s="168">
        <f>Y13</f>
        <v>11.550790317232231</v>
      </c>
      <c r="F26" s="168">
        <f>Z13</f>
        <v>9.4167709637046286</v>
      </c>
      <c r="G26" s="168">
        <f>AA13</f>
        <v>42.395122569999998</v>
      </c>
      <c r="H26" s="168">
        <f>AB13</f>
        <v>3.231349761085156</v>
      </c>
      <c r="I26" s="164"/>
      <c r="J26" s="168">
        <f>AN13</f>
        <v>11.734693877551019</v>
      </c>
      <c r="K26" s="168">
        <f>AO13</f>
        <v>9.552376557452698</v>
      </c>
      <c r="L26" s="168">
        <f>AP13</f>
        <v>66.346057889999997</v>
      </c>
      <c r="M26" s="168">
        <f>AQ13</f>
        <v>2.9689997054354507</v>
      </c>
      <c r="N26" s="166"/>
      <c r="O26" s="4"/>
      <c r="P26" s="4"/>
      <c r="Q26" s="4"/>
      <c r="R26" s="4"/>
      <c r="S26" s="4"/>
      <c r="T26" s="4"/>
      <c r="V26" s="167"/>
      <c r="W26" s="167"/>
      <c r="X26" s="164"/>
      <c r="Y26" s="164"/>
      <c r="Z26" s="167"/>
      <c r="AA26" s="164"/>
      <c r="AB26" s="164"/>
      <c r="AC26" s="164"/>
      <c r="AD26" s="4"/>
      <c r="AE26" s="4"/>
      <c r="AF26" s="4"/>
      <c r="AG26" s="4"/>
      <c r="AH26" s="4"/>
      <c r="AI26" s="3"/>
      <c r="AJ26" s="3"/>
      <c r="AK26" s="3"/>
      <c r="AL26" s="3"/>
      <c r="AM26" s="4"/>
      <c r="AN26" s="4"/>
      <c r="AO26" s="4"/>
      <c r="AP26" s="4"/>
      <c r="AQ26" s="4"/>
      <c r="AR26" s="4"/>
      <c r="AS26" s="164"/>
      <c r="AT26" s="164"/>
      <c r="AU26" s="164"/>
      <c r="AV26" s="164"/>
      <c r="AW26" s="164"/>
      <c r="AX26" s="164"/>
      <c r="AY26" s="167"/>
      <c r="AZ26" s="164"/>
      <c r="BA26" s="164"/>
      <c r="BB26" s="164"/>
      <c r="BC26" s="4"/>
      <c r="BD26" s="4"/>
      <c r="BE26" s="4"/>
      <c r="BF26" s="164"/>
      <c r="BG26" s="164"/>
      <c r="BH26" s="164"/>
      <c r="BI26" s="164"/>
      <c r="BJ26" s="164"/>
      <c r="BK26" s="164"/>
      <c r="BL26" s="757" t="s">
        <v>525</v>
      </c>
      <c r="BM26" s="757"/>
      <c r="BN26" s="254"/>
      <c r="BO26" s="757" t="s">
        <v>526</v>
      </c>
      <c r="BP26" s="757"/>
      <c r="BQ26" s="164"/>
      <c r="BR26" s="164"/>
      <c r="BS26" s="164"/>
      <c r="BT26" s="164"/>
      <c r="BU26" s="164"/>
      <c r="BV26" s="164"/>
      <c r="BW26" s="164"/>
      <c r="BX26" s="164"/>
      <c r="BY26" s="164"/>
      <c r="BZ26" s="164"/>
      <c r="CA26" s="164"/>
      <c r="CB26" s="164"/>
    </row>
    <row r="27" spans="1:80" ht="28.2">
      <c r="A27" s="4"/>
      <c r="B27" s="4"/>
      <c r="C27" s="4"/>
      <c r="D27" s="4"/>
      <c r="E27" s="4"/>
      <c r="F27" s="4"/>
      <c r="G27" s="4"/>
      <c r="H27" s="167" t="str">
        <f>"("&amp;FIXED(H26-((1.96*(SQRT(((H26/100)*(1-H26/100))/$CE$9)))*100),1)&amp;$CD$16&amp;FIXED(H26+((1.96*(SQRT(((H26/100)*(1-H26/100))/$CE$9)))*100),1)&amp;")"</f>
        <v>(2.7-3.8)</v>
      </c>
      <c r="I27" s="164"/>
      <c r="J27" s="164"/>
      <c r="K27" s="164"/>
      <c r="L27" s="164"/>
      <c r="M27" s="167" t="str">
        <f>"("&amp;FIXED(M26-((1.96*(SQRT(((M26/100)*(1-M26/100))/$CH$9)))*100),1)&amp;$CD$16&amp;FIXED(M26+((1.96*(SQRT(((M26/100)*(1-M26/100))/$CH$9)))*100),1)&amp;")"</f>
        <v>(1.7-4.3)</v>
      </c>
      <c r="N27" s="4"/>
      <c r="O27" s="4"/>
      <c r="P27" s="4"/>
      <c r="Q27" s="4"/>
      <c r="R27" s="4"/>
      <c r="S27" s="4"/>
      <c r="T27" s="4"/>
      <c r="U27" s="395"/>
      <c r="V27" s="167"/>
      <c r="W27" s="167"/>
      <c r="X27" s="164"/>
      <c r="Y27" s="164"/>
      <c r="Z27" s="167"/>
      <c r="AA27" s="164"/>
      <c r="AB27" s="164"/>
      <c r="AC27" s="164"/>
      <c r="AD27" s="4"/>
      <c r="AE27" s="4"/>
      <c r="AF27" s="4"/>
      <c r="AG27" s="4"/>
      <c r="AH27" s="4"/>
      <c r="AI27" s="521" t="s">
        <v>346</v>
      </c>
      <c r="AJ27" s="522"/>
      <c r="AK27" s="522"/>
      <c r="AL27" s="522"/>
      <c r="AM27" s="522"/>
      <c r="AN27" s="526">
        <f>336-10</f>
        <v>326</v>
      </c>
      <c r="AO27" s="4"/>
      <c r="AP27" s="396"/>
      <c r="AQ27" s="4"/>
      <c r="AR27" s="4"/>
      <c r="AS27" s="391"/>
      <c r="AT27" s="164"/>
      <c r="AU27" s="164"/>
      <c r="AV27" s="164"/>
      <c r="AW27" s="164"/>
      <c r="AX27" s="164"/>
      <c r="AY27" s="167"/>
      <c r="AZ27" s="164"/>
      <c r="BA27" s="164"/>
      <c r="BB27" s="164"/>
      <c r="BC27" s="4"/>
      <c r="BD27" s="4"/>
      <c r="BE27" s="4"/>
      <c r="BF27" s="164"/>
      <c r="BG27" s="164"/>
      <c r="BH27" s="164"/>
      <c r="BI27" s="164"/>
      <c r="BJ27" s="164"/>
      <c r="BK27" s="164"/>
      <c r="BL27" s="200" t="s">
        <v>920</v>
      </c>
      <c r="BM27" s="200" t="s">
        <v>459</v>
      </c>
      <c r="BN27" s="203"/>
      <c r="BO27" s="200" t="s">
        <v>541</v>
      </c>
      <c r="BP27" s="200" t="s">
        <v>459</v>
      </c>
      <c r="BQ27" s="164"/>
      <c r="BR27" s="164"/>
      <c r="BS27" s="164"/>
      <c r="BT27" s="164"/>
      <c r="BU27" s="164"/>
      <c r="BV27" s="164"/>
      <c r="BW27" s="164"/>
      <c r="BX27" s="164"/>
      <c r="BY27" s="164"/>
      <c r="BZ27" s="164"/>
      <c r="CA27" s="164"/>
      <c r="CB27" s="164"/>
    </row>
    <row r="28" spans="1:80" ht="15.6">
      <c r="A28" s="4"/>
      <c r="B28" s="165" t="str">
        <f>U9</f>
        <v>Smoker (daily)</v>
      </c>
      <c r="C28" s="166">
        <f>V9</f>
        <v>1.6</v>
      </c>
      <c r="D28" s="164"/>
      <c r="E28" s="168">
        <f>Y9</f>
        <v>6.7111912290552311</v>
      </c>
      <c r="F28" s="168">
        <f>Z9</f>
        <v>3.8708467796918318</v>
      </c>
      <c r="G28" s="168">
        <f>AA9</f>
        <v>69.871117999999996</v>
      </c>
      <c r="H28" s="168">
        <f>AB9</f>
        <v>1.3282748263671991</v>
      </c>
      <c r="I28" s="164"/>
      <c r="J28" s="168">
        <f>AN9</f>
        <v>19.553072625698327</v>
      </c>
      <c r="K28" s="168">
        <f>AO9</f>
        <v>10.500000000000002</v>
      </c>
      <c r="L28" s="168">
        <f>AP9</f>
        <v>72.71567306</v>
      </c>
      <c r="M28" s="168">
        <f>AQ9</f>
        <v>3.2635330820108961</v>
      </c>
      <c r="N28" s="166"/>
      <c r="O28" s="4"/>
      <c r="P28" s="4"/>
      <c r="Q28" s="4"/>
      <c r="R28" s="4"/>
      <c r="S28" s="4"/>
      <c r="T28" s="4"/>
      <c r="U28" s="392"/>
      <c r="V28" s="167"/>
      <c r="W28" s="167"/>
      <c r="X28" s="164"/>
      <c r="Y28" s="164"/>
      <c r="Z28" s="167"/>
      <c r="AA28" s="164"/>
      <c r="AB28" s="164"/>
      <c r="AC28" s="164"/>
      <c r="AD28" s="4"/>
      <c r="AE28" s="4"/>
      <c r="AF28" s="4"/>
      <c r="AG28" s="4"/>
      <c r="AH28" s="4"/>
      <c r="AI28" s="523" t="s">
        <v>345</v>
      </c>
      <c r="AJ28" s="209"/>
      <c r="AK28" s="209"/>
      <c r="AL28" s="209"/>
      <c r="AM28" s="209"/>
      <c r="AN28" s="527">
        <v>95</v>
      </c>
      <c r="AO28" s="4"/>
      <c r="AP28" s="4"/>
      <c r="AQ28" s="4"/>
      <c r="AR28" s="4"/>
      <c r="AS28" s="391"/>
      <c r="AT28" s="164"/>
      <c r="AU28" s="164"/>
      <c r="AV28" s="164"/>
      <c r="AW28" s="164"/>
      <c r="AX28" s="164"/>
      <c r="AY28" s="167"/>
      <c r="AZ28" s="164"/>
      <c r="BA28" s="164"/>
      <c r="BB28" s="164"/>
      <c r="BC28" s="4"/>
      <c r="BD28" s="4"/>
      <c r="BE28" s="4"/>
      <c r="BF28" s="164"/>
      <c r="BG28" s="164"/>
      <c r="BH28" s="164"/>
      <c r="BI28" s="164"/>
      <c r="BJ28" s="164"/>
      <c r="BK28" s="164"/>
      <c r="BL28" s="4"/>
      <c r="BM28" s="4"/>
      <c r="BN28" s="4"/>
      <c r="BO28" s="4"/>
      <c r="BP28" s="4"/>
      <c r="BQ28" s="164"/>
      <c r="BR28" s="164"/>
      <c r="BS28" s="164"/>
      <c r="BT28" s="164"/>
      <c r="BU28" s="164"/>
      <c r="BV28" s="164"/>
      <c r="BW28" s="164"/>
      <c r="BX28" s="164"/>
      <c r="BY28" s="164"/>
      <c r="BZ28" s="164"/>
      <c r="CA28" s="164"/>
      <c r="CB28" s="164"/>
    </row>
    <row r="29" spans="1:80" ht="15.6">
      <c r="A29" s="4"/>
      <c r="B29" s="4"/>
      <c r="C29" s="4"/>
      <c r="D29" s="4"/>
      <c r="E29" s="4"/>
      <c r="F29" s="4"/>
      <c r="G29" s="4"/>
      <c r="H29" s="167" t="str">
        <f>"("&amp;FIXED(H28-((1.96*(SQRT(((H28/100)*(1-H28/100))/$CE$9)))*100),1)&amp;$CD$16&amp;FIXED(H28+((1.96*(SQRT(((H28/100)*(1-H28/100))/$CE$9)))*100),1)&amp;")"</f>
        <v>(1.0-1.7)</v>
      </c>
      <c r="I29" s="164"/>
      <c r="J29" s="164"/>
      <c r="K29" s="164"/>
      <c r="L29" s="164"/>
      <c r="M29" s="167" t="str">
        <f>"("&amp;FIXED(M28-((1.96*(SQRT(((M28/100)*(1-M28/100))/$CH$9)))*100),1)&amp;$CD$16&amp;FIXED(M28+((1.96*(SQRT(((M28/100)*(1-M28/100))/$CH$9)))*100),1)&amp;")"</f>
        <v>(1.9-4.6)</v>
      </c>
      <c r="N29" s="4"/>
      <c r="O29" s="4"/>
      <c r="P29" s="4"/>
      <c r="Q29" s="4"/>
      <c r="R29" s="4"/>
      <c r="S29" s="4"/>
      <c r="T29" s="4"/>
      <c r="U29" s="531" t="s">
        <v>560</v>
      </c>
      <c r="V29" s="532">
        <v>12.1</v>
      </c>
      <c r="W29" s="167"/>
      <c r="X29" s="164"/>
      <c r="Y29" s="164"/>
      <c r="Z29" s="167"/>
      <c r="AA29" s="164"/>
      <c r="AB29" s="164"/>
      <c r="AC29" s="164"/>
      <c r="AD29" s="4"/>
      <c r="AE29" s="4"/>
      <c r="AF29" s="4"/>
      <c r="AG29" s="4"/>
      <c r="AH29" s="4"/>
      <c r="AI29" s="524" t="s">
        <v>560</v>
      </c>
      <c r="AJ29" s="525"/>
      <c r="AK29" s="525"/>
      <c r="AL29" s="525"/>
      <c r="AM29" s="525"/>
      <c r="AN29" s="528">
        <f>AN28/AN27*100</f>
        <v>29.141104294478527</v>
      </c>
      <c r="AO29" s="4"/>
      <c r="AP29" s="4"/>
      <c r="AQ29" s="4"/>
      <c r="AR29" s="4"/>
      <c r="AS29" s="391"/>
      <c r="AT29" s="164"/>
      <c r="AU29" s="164"/>
      <c r="AV29" s="164"/>
      <c r="AW29" s="164"/>
      <c r="AX29" s="164"/>
      <c r="AY29" s="167"/>
      <c r="AZ29" s="164"/>
      <c r="BA29" s="164"/>
      <c r="BB29" s="164"/>
      <c r="BC29" s="4"/>
      <c r="BD29" s="4"/>
      <c r="BE29" s="4"/>
      <c r="BF29" s="164"/>
      <c r="BG29" s="164"/>
      <c r="BH29" s="164"/>
      <c r="BI29" s="164"/>
      <c r="BJ29" s="164"/>
      <c r="BK29" s="164"/>
      <c r="BL29" s="168">
        <f>$AD$10</f>
        <v>11.600000000000001</v>
      </c>
      <c r="BM29" s="168">
        <f>$AG$10</f>
        <v>2.2273756813622305</v>
      </c>
      <c r="BN29" s="167"/>
      <c r="BO29" s="168">
        <f>$AI$10</f>
        <v>8.7999999999999989</v>
      </c>
      <c r="BP29" s="168">
        <f>$AL$10</f>
        <v>1.7885316878689026</v>
      </c>
      <c r="BQ29" s="164"/>
      <c r="BR29" s="164"/>
      <c r="BS29" s="164"/>
      <c r="BT29" s="164"/>
      <c r="BU29" s="164"/>
      <c r="BV29" s="164"/>
      <c r="BW29" s="164"/>
      <c r="BX29" s="164"/>
      <c r="BY29" s="164"/>
      <c r="BZ29" s="164"/>
      <c r="CA29" s="164"/>
      <c r="CB29" s="164"/>
    </row>
    <row r="30" spans="1:80">
      <c r="A30" s="4"/>
      <c r="B30" s="165" t="str">
        <f>U17</f>
        <v>Air pollution</v>
      </c>
      <c r="C30" s="166">
        <f>V17</f>
        <v>1.1000000000000001</v>
      </c>
      <c r="D30" s="164"/>
      <c r="E30" s="168">
        <f>Y17</f>
        <v>65.516288516906997</v>
      </c>
      <c r="F30" s="168">
        <f>Z17</f>
        <v>6.1487833853858049</v>
      </c>
      <c r="G30" s="168">
        <f>AA17</f>
        <v>54.454162999999987</v>
      </c>
      <c r="H30" s="168">
        <f>AB17</f>
        <v>2.1099450968821518</v>
      </c>
      <c r="I30" s="164"/>
      <c r="J30" s="168">
        <f>AN17</f>
        <v>34.871099050203533</v>
      </c>
      <c r="K30" s="168">
        <f>AO17</f>
        <v>3.3696079716795633</v>
      </c>
      <c r="L30" s="168">
        <f>AP17</f>
        <v>44.131786000000005</v>
      </c>
      <c r="M30" s="168">
        <f>AQ17</f>
        <v>1.0473168656175131</v>
      </c>
      <c r="N30" s="166"/>
      <c r="O30" s="4"/>
      <c r="P30" s="4"/>
      <c r="Q30" s="4"/>
      <c r="R30" s="4"/>
      <c r="S30" s="4"/>
      <c r="T30" s="4"/>
      <c r="U30" s="393"/>
      <c r="V30" s="167"/>
      <c r="W30" s="167"/>
      <c r="X30" s="164"/>
      <c r="Y30" s="164"/>
      <c r="Z30" s="167"/>
      <c r="AA30" s="164"/>
      <c r="AB30" s="164"/>
      <c r="AC30" s="164"/>
      <c r="AD30" s="4"/>
      <c r="AE30" s="4"/>
      <c r="AF30" s="4"/>
      <c r="AG30" s="4"/>
      <c r="AH30" s="4"/>
      <c r="AI30" s="4"/>
      <c r="AJ30" s="4"/>
      <c r="AK30" s="4"/>
      <c r="AL30" s="4"/>
      <c r="AM30" s="4"/>
      <c r="AN30" s="4"/>
      <c r="AO30" s="4"/>
      <c r="AP30" s="4"/>
      <c r="AQ30" s="4"/>
      <c r="AR30" s="4"/>
      <c r="AS30" s="391"/>
      <c r="AT30" s="164"/>
      <c r="AU30" s="164"/>
      <c r="AV30" s="164"/>
      <c r="AW30" s="164"/>
      <c r="AX30" s="164"/>
      <c r="AY30" s="167"/>
      <c r="AZ30" s="164"/>
      <c r="BA30" s="164"/>
      <c r="BB30" s="164"/>
      <c r="BC30" s="4"/>
      <c r="BD30" s="4"/>
      <c r="BE30" s="4"/>
      <c r="BF30" s="164"/>
      <c r="BG30" s="164"/>
      <c r="BH30" s="164"/>
      <c r="BI30" s="164"/>
      <c r="BJ30" s="164"/>
      <c r="BK30" s="164"/>
      <c r="BL30" s="488"/>
      <c r="BM30" s="488"/>
      <c r="BN30" s="4"/>
      <c r="BO30" s="488"/>
      <c r="BP30" s="488"/>
      <c r="BQ30" s="164"/>
      <c r="BR30" s="164"/>
      <c r="BS30" s="164"/>
      <c r="BT30" s="164"/>
      <c r="BU30" s="164"/>
      <c r="BV30" s="164"/>
      <c r="BW30" s="164"/>
      <c r="BX30" s="164"/>
      <c r="BY30" s="164"/>
      <c r="BZ30" s="164"/>
      <c r="CA30" s="164"/>
      <c r="CB30" s="164"/>
    </row>
    <row r="31" spans="1:80">
      <c r="A31" s="4"/>
      <c r="B31" s="4"/>
      <c r="C31" s="4"/>
      <c r="D31" s="4"/>
      <c r="E31" s="4"/>
      <c r="F31" s="4"/>
      <c r="G31" s="4"/>
      <c r="H31" s="167" t="str">
        <f>"("&amp;FIXED(H30-((1.96*(SQRT(((H30/100)*(1-H30/100))/$CE$9)))*100),1)&amp;$CD$16&amp;FIXED(H30+((1.96*(SQRT(((H30/100)*(1-H30/100))/$CE$9)))*100),1)&amp;")"</f>
        <v>(1.7-2.6)</v>
      </c>
      <c r="I31" s="164"/>
      <c r="J31" s="164"/>
      <c r="K31" s="164"/>
      <c r="L31" s="164"/>
      <c r="M31" s="167" t="str">
        <f>"("&amp;FIXED(M30-((1.96*(SQRT(((M30/100)*(1-M30/100))/$CH$9)))*100),1)&amp;$CD$16&amp;FIXED(M30+((1.96*(SQRT(((M30/100)*(1-M30/100))/$CH$9)))*100),1)&amp;")"</f>
        <v>(0.3-1.8)</v>
      </c>
      <c r="N31" s="4"/>
      <c r="O31" s="4"/>
      <c r="P31" s="4"/>
      <c r="Q31" s="4"/>
      <c r="R31" s="4"/>
      <c r="S31" s="4"/>
      <c r="T31" s="4"/>
      <c r="U31" s="393"/>
      <c r="V31" s="184"/>
      <c r="W31" s="184"/>
      <c r="X31" s="164"/>
      <c r="Y31" s="164"/>
      <c r="Z31" s="167"/>
      <c r="AA31" s="164"/>
      <c r="AB31" s="164"/>
      <c r="AC31" s="164"/>
      <c r="AD31" s="4"/>
      <c r="AE31" s="4"/>
      <c r="AF31" s="4"/>
      <c r="AG31" s="4"/>
      <c r="AH31" s="4"/>
      <c r="AI31" s="4"/>
      <c r="AJ31" s="4"/>
      <c r="AK31" s="4"/>
      <c r="AL31" s="4"/>
      <c r="AM31" s="4"/>
      <c r="AN31" s="4"/>
      <c r="AO31" s="4"/>
      <c r="AP31" s="4"/>
      <c r="AQ31" s="4"/>
      <c r="AR31" s="4"/>
      <c r="AS31" s="391"/>
      <c r="AT31" s="164"/>
      <c r="AU31" s="164"/>
      <c r="AV31" s="164"/>
      <c r="AW31" s="164"/>
      <c r="AX31" s="164"/>
      <c r="AY31" s="167"/>
      <c r="AZ31" s="164"/>
      <c r="BA31" s="164"/>
      <c r="BB31" s="164"/>
      <c r="BC31" s="4"/>
      <c r="BD31" s="4"/>
      <c r="BE31" s="4"/>
      <c r="BF31" s="164"/>
      <c r="BG31" s="164"/>
      <c r="BH31" s="164"/>
      <c r="BI31" s="164"/>
      <c r="BJ31" s="164"/>
      <c r="BK31" s="164"/>
      <c r="BL31" s="168">
        <f>$AD$14</f>
        <v>26.5</v>
      </c>
      <c r="BM31" s="168">
        <f>$AG$14</f>
        <v>6.9344198156158114</v>
      </c>
      <c r="BN31" s="167"/>
      <c r="BO31" s="168">
        <f>$AI$14</f>
        <v>19.470000000000002</v>
      </c>
      <c r="BP31" s="168">
        <f>$AL$14</f>
        <v>5.6059228956687672</v>
      </c>
      <c r="BQ31" s="164"/>
      <c r="BR31" s="164"/>
      <c r="BS31" s="164"/>
      <c r="BT31" s="164"/>
      <c r="BU31" s="164"/>
      <c r="BV31" s="164"/>
      <c r="BW31" s="164"/>
      <c r="BX31" s="164"/>
      <c r="BY31" s="164"/>
      <c r="BZ31" s="164"/>
      <c r="CA31" s="164"/>
      <c r="CB31" s="164"/>
    </row>
    <row r="32" spans="1:80">
      <c r="A32" s="4"/>
      <c r="B32" s="165" t="str">
        <f>U16</f>
        <v>Social isolation</v>
      </c>
      <c r="C32" s="167">
        <f>V16</f>
        <v>1.57</v>
      </c>
      <c r="D32" s="164"/>
      <c r="E32" s="168">
        <f>Y16</f>
        <v>5.2186177715091677</v>
      </c>
      <c r="F32" s="168">
        <f>Z16</f>
        <v>2.8886849566491808</v>
      </c>
      <c r="G32" s="168">
        <f>AA16</f>
        <v>58.16783307</v>
      </c>
      <c r="H32" s="168">
        <f>AB16</f>
        <v>0.99124758162817317</v>
      </c>
      <c r="I32" s="164"/>
      <c r="J32" s="168">
        <f>AN16</f>
        <v>4.3290043290043299</v>
      </c>
      <c r="K32" s="168">
        <f>AO16</f>
        <v>2.4081115335868195</v>
      </c>
      <c r="L32" s="168">
        <f>AP16</f>
        <v>57.398804816029994</v>
      </c>
      <c r="M32" s="168">
        <f>AQ16</f>
        <v>0.74847158619357879</v>
      </c>
      <c r="N32" s="167"/>
      <c r="O32" s="4"/>
      <c r="P32" s="4"/>
      <c r="Q32" s="4"/>
      <c r="R32" s="4"/>
      <c r="S32" s="4"/>
      <c r="T32" s="4"/>
      <c r="U32" s="164"/>
      <c r="V32" s="167"/>
      <c r="W32" s="167"/>
      <c r="X32" s="164"/>
      <c r="Y32" s="164"/>
      <c r="Z32" s="167"/>
      <c r="AA32" s="164"/>
      <c r="AB32" s="164"/>
      <c r="AC32" s="164"/>
      <c r="AD32" s="4"/>
      <c r="AE32" s="4"/>
      <c r="AF32" s="4"/>
      <c r="AG32" s="4"/>
      <c r="AH32" s="4"/>
      <c r="AI32" s="4"/>
      <c r="AJ32" s="4"/>
      <c r="AK32" s="4"/>
      <c r="AL32" s="4"/>
      <c r="AM32" s="4"/>
      <c r="AN32" s="4"/>
      <c r="AO32" s="4"/>
      <c r="AP32" s="4"/>
      <c r="AQ32" s="4"/>
      <c r="AR32" s="4"/>
      <c r="AS32" s="391"/>
      <c r="AT32" s="164"/>
      <c r="AU32" s="164"/>
      <c r="AV32" s="164"/>
      <c r="AW32" s="164"/>
      <c r="AX32" s="164"/>
      <c r="AY32" s="167"/>
      <c r="AZ32" s="164"/>
      <c r="BA32" s="164"/>
      <c r="BB32" s="164"/>
      <c r="BC32" s="4"/>
      <c r="BD32" s="4"/>
      <c r="BE32" s="4"/>
      <c r="BF32" s="164"/>
      <c r="BG32" s="164"/>
      <c r="BH32" s="164"/>
      <c r="BI32" s="164"/>
      <c r="BJ32" s="164"/>
      <c r="BK32" s="164"/>
      <c r="BL32" s="168">
        <f>$AD$7</f>
        <v>38.1</v>
      </c>
      <c r="BM32" s="168">
        <f>$AG$7</f>
        <v>6.469926195574959</v>
      </c>
      <c r="BN32" s="167"/>
      <c r="BO32" s="168">
        <f>$AI$7</f>
        <v>19</v>
      </c>
      <c r="BP32" s="168">
        <f>$AL$7</f>
        <v>3.708210063088158</v>
      </c>
      <c r="BQ32" s="164"/>
      <c r="BR32" s="164"/>
      <c r="BS32" s="164"/>
      <c r="BT32" s="164"/>
      <c r="BU32" s="164"/>
      <c r="BV32" s="164"/>
      <c r="BW32" s="164"/>
      <c r="BX32" s="164"/>
      <c r="BY32" s="164"/>
      <c r="BZ32" s="164"/>
      <c r="CA32" s="164"/>
      <c r="CB32" s="164"/>
    </row>
    <row r="33" spans="1:80">
      <c r="A33" s="4"/>
      <c r="B33" s="4"/>
      <c r="C33" s="4"/>
      <c r="D33" s="4"/>
      <c r="E33" s="4"/>
      <c r="F33" s="4"/>
      <c r="G33" s="4"/>
      <c r="H33" s="167" t="str">
        <f>"("&amp;FIXED(H32-((1.96*(SQRT(((H32/100)*(1-H32/100))/$CE$9)))*100),1)&amp;$CD$16&amp;FIXED(H32+((1.96*(SQRT(((H32/100)*(1-H32/100))/$CE$9)))*100),1)&amp;")"</f>
        <v>(0.7-1.3)</v>
      </c>
      <c r="I33" s="164"/>
      <c r="J33" s="164"/>
      <c r="K33" s="164"/>
      <c r="L33" s="164"/>
      <c r="M33" s="167" t="str">
        <f>"("&amp;FIXED(M32-((1.96*(SQRT(((M32/100)*(1-M32/100))/$CH$9)))*100),1)&amp;$CD$16&amp;FIXED(M32+((1.96*(SQRT(((M32/100)*(1-M32/100))/$CH$9)))*100),1)&amp;")"</f>
        <v>(0.1-1.4)</v>
      </c>
      <c r="N33" s="4"/>
      <c r="O33" s="4"/>
      <c r="P33" s="4"/>
      <c r="Q33" s="4"/>
      <c r="R33" s="4"/>
      <c r="S33" s="4"/>
      <c r="T33" s="4"/>
      <c r="U33" s="393"/>
      <c r="V33" s="164"/>
      <c r="W33" s="164"/>
      <c r="X33" s="164"/>
      <c r="Y33" s="164"/>
      <c r="Z33" s="167"/>
      <c r="AA33" s="164"/>
      <c r="AB33" s="164"/>
      <c r="AC33" s="164"/>
      <c r="AD33" s="4"/>
      <c r="AE33" s="4"/>
      <c r="AF33" s="4"/>
      <c r="AG33" s="4"/>
      <c r="AH33" s="4"/>
      <c r="AI33" s="4"/>
      <c r="AJ33" s="4"/>
      <c r="AK33" s="4"/>
      <c r="AL33" s="4"/>
      <c r="AM33" s="4"/>
      <c r="AN33" s="4"/>
      <c r="AO33" s="4"/>
      <c r="AP33" s="4"/>
      <c r="AQ33" s="4"/>
      <c r="AR33" s="4"/>
      <c r="AS33" s="391"/>
      <c r="AT33" s="164"/>
      <c r="AU33" s="164"/>
      <c r="AV33" s="164"/>
      <c r="AW33" s="164"/>
      <c r="AX33" s="164"/>
      <c r="AY33" s="167"/>
      <c r="AZ33" s="164"/>
      <c r="BA33" s="164"/>
      <c r="BB33" s="164"/>
      <c r="BC33" s="4"/>
      <c r="BD33" s="4"/>
      <c r="BE33" s="4"/>
      <c r="BF33" s="164"/>
      <c r="BG33" s="164"/>
      <c r="BH33" s="164"/>
      <c r="BI33" s="164"/>
      <c r="BJ33" s="164"/>
      <c r="BK33" s="164"/>
      <c r="BL33" s="168">
        <f>$AD$12</f>
        <v>15.7</v>
      </c>
      <c r="BM33" s="168">
        <f>$AG$12</f>
        <v>2.9935588743743398</v>
      </c>
      <c r="BN33" s="166"/>
      <c r="BO33" s="168">
        <f>$AI$12</f>
        <v>16.7</v>
      </c>
      <c r="BP33" s="168">
        <f>$AL$12</f>
        <v>3.3002037128024315</v>
      </c>
      <c r="BQ33" s="164"/>
      <c r="BR33" s="164"/>
      <c r="BS33" s="164"/>
      <c r="BT33" s="164"/>
      <c r="BU33" s="164"/>
      <c r="BV33" s="164"/>
      <c r="BW33" s="164"/>
      <c r="BX33" s="164"/>
      <c r="BY33" s="164"/>
      <c r="BZ33" s="164"/>
      <c r="CA33" s="164"/>
      <c r="CB33" s="164"/>
    </row>
    <row r="34" spans="1:80">
      <c r="A34" s="4"/>
      <c r="B34" s="413" t="str">
        <f>U18</f>
        <v>Total</v>
      </c>
      <c r="C34" s="620"/>
      <c r="D34" s="164"/>
      <c r="E34" s="620"/>
      <c r="F34" s="621"/>
      <c r="G34" s="620"/>
      <c r="H34" s="185">
        <f>AB18</f>
        <v>40.587683455269122</v>
      </c>
      <c r="I34" s="164"/>
      <c r="J34" s="620"/>
      <c r="K34" s="621"/>
      <c r="L34" s="620"/>
      <c r="M34" s="185">
        <f>AQ18</f>
        <v>49.51297490828415</v>
      </c>
      <c r="N34" s="620"/>
      <c r="O34" s="4"/>
      <c r="P34" s="4"/>
      <c r="Q34" s="4"/>
      <c r="R34" s="4"/>
      <c r="S34" s="4"/>
      <c r="T34" s="4"/>
      <c r="U34" s="164"/>
      <c r="V34" s="164"/>
      <c r="W34" s="164"/>
      <c r="X34" s="164"/>
      <c r="Y34" s="164"/>
      <c r="Z34" s="167"/>
      <c r="AA34" s="164"/>
      <c r="AB34" s="164"/>
      <c r="AC34" s="164"/>
      <c r="AD34" s="4"/>
      <c r="AE34" s="4"/>
      <c r="AF34" s="4"/>
      <c r="AG34" s="4"/>
      <c r="AH34" s="4"/>
      <c r="AI34" s="4"/>
      <c r="AJ34" s="4"/>
      <c r="AK34" s="4"/>
      <c r="AL34" s="4"/>
      <c r="AM34" s="4"/>
      <c r="AN34" s="4"/>
      <c r="AO34" s="4"/>
      <c r="AP34" s="4"/>
      <c r="AQ34" s="4"/>
      <c r="AR34" s="4"/>
      <c r="AS34" s="391"/>
      <c r="AT34" s="164"/>
      <c r="AU34" s="164"/>
      <c r="AV34" s="164"/>
      <c r="AW34" s="164"/>
      <c r="AX34" s="164"/>
      <c r="AY34" s="167"/>
      <c r="AZ34" s="164"/>
      <c r="BA34" s="164"/>
      <c r="BB34" s="164"/>
      <c r="BC34" s="4"/>
      <c r="BD34" s="4"/>
      <c r="BE34" s="4"/>
      <c r="BF34" s="164"/>
      <c r="BG34" s="164"/>
      <c r="BH34" s="164"/>
      <c r="BI34" s="164"/>
      <c r="BJ34" s="164"/>
      <c r="BK34" s="164"/>
      <c r="BL34" s="168">
        <f>$AD$15</f>
        <v>8.7999999999999989</v>
      </c>
      <c r="BM34" s="168">
        <f>$AG$15</f>
        <v>0.54220495113445422</v>
      </c>
      <c r="BN34" s="167"/>
      <c r="BO34" s="168">
        <f>$AI$15</f>
        <v>1.6</v>
      </c>
      <c r="BP34" s="168">
        <f>$AL$15</f>
        <v>0.10406104550129831</v>
      </c>
      <c r="BQ34" s="164"/>
      <c r="BR34" s="164"/>
      <c r="BS34" s="164"/>
      <c r="BT34" s="164"/>
      <c r="BU34" s="164"/>
      <c r="BV34" s="164"/>
      <c r="BW34" s="164"/>
      <c r="BX34" s="164"/>
      <c r="BY34" s="164"/>
      <c r="BZ34" s="164"/>
      <c r="CA34" s="164"/>
      <c r="CB34" s="164"/>
    </row>
    <row r="35" spans="1:80">
      <c r="A35" s="4"/>
      <c r="B35" s="544"/>
      <c r="C35" s="544"/>
      <c r="D35" s="544"/>
      <c r="E35" s="544"/>
      <c r="F35" s="544"/>
      <c r="G35" s="544"/>
      <c r="H35" s="422" t="str">
        <f>"("&amp;FIXED(H34-((1.96*(SQRT(((H34/100)*(1-H34/100))/$CE$11)))*100),1)&amp;$CD$16&amp;FIXED(H34+((1.96*(SQRT(((H34/100)*(1-H34/100))/$CE$11)))*100),1)&amp;")"</f>
        <v>(39.6-41.6)</v>
      </c>
      <c r="I35" s="172"/>
      <c r="J35" s="172"/>
      <c r="K35" s="172"/>
      <c r="L35" s="172"/>
      <c r="M35" s="422" t="str">
        <f>"("&amp;FIXED(M34-((1.96*(SQRT(((M34/100)*(1-M34/100))/$CH$11)))*100),1)&amp;$CD$16&amp;FIXED(M34+((1.96*(SQRT(((M34/100)*(1-M34/100))/$CH$11)))*100),1)&amp;")"</f>
        <v>(47.7-51.4)</v>
      </c>
      <c r="N35" s="544"/>
      <c r="O35" s="4"/>
      <c r="P35" s="4"/>
      <c r="Q35" s="4"/>
      <c r="R35" s="4"/>
      <c r="S35" s="4"/>
      <c r="T35" s="4"/>
      <c r="U35" s="164"/>
      <c r="V35" s="164"/>
      <c r="W35" s="164"/>
      <c r="X35" s="164"/>
      <c r="Y35" s="164"/>
      <c r="Z35" s="167"/>
      <c r="AA35" s="164"/>
      <c r="AB35" s="164"/>
      <c r="AC35" s="164"/>
      <c r="AD35" s="4"/>
      <c r="AE35" s="4"/>
      <c r="AF35" s="4"/>
      <c r="AG35" s="4"/>
      <c r="AH35" s="4"/>
      <c r="AI35" s="4"/>
      <c r="AJ35" s="4"/>
      <c r="AK35" s="4"/>
      <c r="AL35" s="4"/>
      <c r="AM35" s="4"/>
      <c r="AN35" s="4"/>
      <c r="AO35" s="4"/>
      <c r="AP35" s="4"/>
      <c r="AQ35" s="4"/>
      <c r="AR35" s="4"/>
      <c r="AS35" s="391"/>
      <c r="AT35" s="164"/>
      <c r="AU35" s="164"/>
      <c r="AV35" s="164"/>
      <c r="AW35" s="164"/>
      <c r="AX35" s="164"/>
      <c r="AY35" s="167"/>
      <c r="AZ35" s="164"/>
      <c r="BA35" s="164"/>
      <c r="BB35" s="164"/>
      <c r="BC35" s="4"/>
      <c r="BD35" s="4"/>
      <c r="BE35" s="4"/>
      <c r="BF35" s="164"/>
      <c r="BG35" s="164"/>
      <c r="BH35" s="164"/>
      <c r="BI35" s="164"/>
      <c r="BJ35" s="164"/>
      <c r="BK35" s="164"/>
      <c r="BL35" s="488"/>
      <c r="BM35" s="488"/>
      <c r="BN35" s="4"/>
      <c r="BO35" s="488"/>
      <c r="BP35" s="488"/>
      <c r="BQ35" s="164"/>
      <c r="BR35" s="164"/>
      <c r="BS35" s="164"/>
      <c r="BT35" s="164"/>
      <c r="BU35" s="164"/>
      <c r="BV35" s="164"/>
      <c r="BW35" s="164"/>
      <c r="BX35" s="164"/>
      <c r="BY35" s="164"/>
      <c r="BZ35" s="164"/>
      <c r="CA35" s="164"/>
      <c r="CB35" s="164"/>
    </row>
    <row r="36" spans="1:80" ht="14.4" customHeight="1">
      <c r="A36" s="4"/>
      <c r="B36" s="4"/>
      <c r="C36" s="4"/>
      <c r="D36" s="4"/>
      <c r="E36" s="4"/>
      <c r="F36" s="4"/>
      <c r="G36" s="4"/>
      <c r="H36" s="3"/>
      <c r="I36" s="4"/>
      <c r="J36" s="4"/>
      <c r="K36" s="4"/>
      <c r="L36" s="4"/>
      <c r="M36" s="3"/>
      <c r="N36" s="4"/>
      <c r="O36" s="4"/>
      <c r="P36" s="4"/>
      <c r="Q36" s="4"/>
      <c r="R36" s="4"/>
      <c r="S36" s="4"/>
      <c r="T36" s="4"/>
      <c r="U36" s="164"/>
      <c r="V36" s="164"/>
      <c r="W36" s="164"/>
      <c r="X36" s="164"/>
      <c r="Y36" s="164"/>
      <c r="Z36" s="167"/>
      <c r="AA36" s="164"/>
      <c r="AB36" s="164"/>
      <c r="AC36" s="164"/>
      <c r="AD36" s="4"/>
      <c r="AE36" s="4"/>
      <c r="AF36" s="4"/>
      <c r="AG36" s="4"/>
      <c r="AH36" s="4"/>
      <c r="AI36" s="4"/>
      <c r="AJ36" s="4"/>
      <c r="AK36" s="4"/>
      <c r="AL36" s="4"/>
      <c r="AM36" s="4"/>
      <c r="AN36" s="4"/>
      <c r="AO36" s="4"/>
      <c r="AP36" s="4"/>
      <c r="AQ36" s="4"/>
      <c r="AR36" s="4"/>
      <c r="AS36" s="391"/>
      <c r="AT36" s="164"/>
      <c r="AU36" s="164"/>
      <c r="AV36" s="164"/>
      <c r="AW36" s="164"/>
      <c r="AX36" s="164"/>
      <c r="AY36" s="167"/>
      <c r="AZ36" s="164"/>
      <c r="BA36" s="164"/>
      <c r="BB36" s="164"/>
      <c r="BC36" s="4"/>
      <c r="BD36" s="4"/>
      <c r="BE36" s="4"/>
      <c r="BF36" s="164"/>
      <c r="BG36" s="164"/>
      <c r="BH36" s="164"/>
      <c r="BI36" s="164"/>
      <c r="BJ36" s="164"/>
      <c r="BK36" s="164"/>
      <c r="BL36" s="168">
        <f>$AD$8</f>
        <v>79.5</v>
      </c>
      <c r="BM36" s="168">
        <f>$AG$8</f>
        <v>8.0675190179870739</v>
      </c>
      <c r="BN36" s="167"/>
      <c r="BO36" s="168">
        <f>$AI$8</f>
        <v>85.9</v>
      </c>
      <c r="BP36" s="168">
        <f>$AL$8</f>
        <v>8.9174435016327127</v>
      </c>
      <c r="BQ36" s="164"/>
      <c r="BR36" s="164"/>
      <c r="BS36" s="164"/>
      <c r="BT36" s="164"/>
      <c r="BU36" s="164"/>
      <c r="BV36" s="164"/>
      <c r="BW36" s="164"/>
      <c r="BX36" s="164"/>
      <c r="BY36" s="164"/>
      <c r="BZ36" s="164"/>
      <c r="CA36" s="164"/>
      <c r="CB36" s="164"/>
    </row>
    <row r="37" spans="1:80">
      <c r="A37" s="4"/>
      <c r="B37" s="4"/>
      <c r="C37" s="4"/>
      <c r="D37" s="4"/>
      <c r="E37" s="4"/>
      <c r="F37" s="4"/>
      <c r="G37" s="4"/>
      <c r="H37" s="3"/>
      <c r="I37" s="4"/>
      <c r="J37" s="4"/>
      <c r="K37" s="4"/>
      <c r="L37" s="4"/>
      <c r="M37" s="3"/>
      <c r="N37" s="4"/>
      <c r="O37" s="4"/>
      <c r="P37" s="4"/>
      <c r="Q37" s="4"/>
      <c r="R37" s="4"/>
      <c r="S37" s="4"/>
      <c r="T37" s="4"/>
      <c r="U37" s="164"/>
      <c r="V37" s="164"/>
      <c r="W37" s="164"/>
      <c r="X37" s="164"/>
      <c r="Y37" s="164"/>
      <c r="Z37" s="167"/>
      <c r="AA37" s="164"/>
      <c r="AB37" s="164"/>
      <c r="AC37" s="164"/>
      <c r="AD37" s="4"/>
      <c r="AE37" s="4"/>
      <c r="AF37" s="4"/>
      <c r="AG37" s="4"/>
      <c r="AH37" s="4"/>
      <c r="AI37" s="4"/>
      <c r="AJ37" s="4"/>
      <c r="AK37" s="4"/>
      <c r="AL37" s="4"/>
      <c r="AM37" s="4"/>
      <c r="AN37" s="4"/>
      <c r="AO37" s="4"/>
      <c r="AP37" s="4"/>
      <c r="AQ37" s="4"/>
      <c r="AR37" s="4"/>
      <c r="AS37" s="391"/>
      <c r="AT37" s="164"/>
      <c r="AU37" s="164"/>
      <c r="AV37" s="164"/>
      <c r="AW37" s="164"/>
      <c r="AX37" s="164"/>
      <c r="AY37" s="167"/>
      <c r="AZ37" s="164"/>
      <c r="BA37" s="164"/>
      <c r="BB37" s="164"/>
      <c r="BC37" s="4"/>
      <c r="BD37" s="4"/>
      <c r="BE37" s="4"/>
      <c r="BF37" s="164"/>
      <c r="BG37" s="164"/>
      <c r="BH37" s="164"/>
      <c r="BI37" s="164"/>
      <c r="BJ37" s="164"/>
      <c r="BK37" s="164"/>
      <c r="BL37" s="168">
        <f>$AD$11</f>
        <v>14.2</v>
      </c>
      <c r="BM37" s="168">
        <f>$AG$11</f>
        <v>2.3051675076388372</v>
      </c>
      <c r="BN37" s="166"/>
      <c r="BO37" s="168">
        <f>$AI$11</f>
        <v>24.099999999999998</v>
      </c>
      <c r="BP37" s="168">
        <f>$AL$11</f>
        <v>3.8969053151300335</v>
      </c>
      <c r="BQ37" s="164"/>
      <c r="BR37" s="164"/>
      <c r="BS37" s="164"/>
      <c r="BT37" s="164"/>
      <c r="BU37" s="164"/>
      <c r="BV37" s="164"/>
      <c r="BW37" s="164"/>
      <c r="BX37" s="164"/>
      <c r="BY37" s="164"/>
      <c r="BZ37" s="164"/>
      <c r="CA37" s="164"/>
      <c r="CB37" s="164"/>
    </row>
    <row r="38" spans="1:80">
      <c r="A38" s="4"/>
      <c r="B38" s="4"/>
      <c r="C38" s="4"/>
      <c r="D38" s="4"/>
      <c r="E38" s="4"/>
      <c r="F38" s="4"/>
      <c r="G38" s="4"/>
      <c r="H38" s="3"/>
      <c r="I38" s="4"/>
      <c r="J38" s="4"/>
      <c r="K38" s="4"/>
      <c r="L38" s="4"/>
      <c r="M38" s="3"/>
      <c r="N38" s="4"/>
      <c r="O38" s="4"/>
      <c r="P38" s="4"/>
      <c r="Q38" s="4"/>
      <c r="R38" s="4"/>
      <c r="S38" s="4"/>
      <c r="T38" s="4"/>
      <c r="U38" s="164"/>
      <c r="V38" s="164"/>
      <c r="W38" s="164"/>
      <c r="X38" s="164"/>
      <c r="Y38" s="164"/>
      <c r="Z38" s="167"/>
      <c r="AA38" s="164"/>
      <c r="AB38" s="164"/>
      <c r="AC38" s="164"/>
      <c r="AD38" s="4"/>
      <c r="AE38" s="4"/>
      <c r="AF38" s="4"/>
      <c r="AG38" s="4"/>
      <c r="AH38" s="4"/>
      <c r="AI38" s="4"/>
      <c r="AJ38" s="4"/>
      <c r="AK38" s="4"/>
      <c r="AL38" s="4"/>
      <c r="AM38" s="4"/>
      <c r="AN38" s="4"/>
      <c r="AO38" s="4"/>
      <c r="AP38" s="4"/>
      <c r="AQ38" s="4"/>
      <c r="AR38" s="4"/>
      <c r="AS38" s="391"/>
      <c r="AT38" s="164"/>
      <c r="AU38" s="164"/>
      <c r="AV38" s="164"/>
      <c r="AW38" s="164"/>
      <c r="AX38" s="164"/>
      <c r="AY38" s="167"/>
      <c r="AZ38" s="164"/>
      <c r="BA38" s="164"/>
      <c r="BB38" s="164"/>
      <c r="BC38" s="4"/>
      <c r="BD38" s="4"/>
      <c r="BE38" s="4"/>
      <c r="BF38" s="164"/>
      <c r="BG38" s="164"/>
      <c r="BH38" s="164"/>
      <c r="BI38" s="164"/>
      <c r="BJ38" s="164"/>
      <c r="BK38" s="164"/>
      <c r="BL38" s="168">
        <f>$AD$13</f>
        <v>6.6000000000000005</v>
      </c>
      <c r="BM38" s="168">
        <f>$AG$13</f>
        <v>1.9496654151893438</v>
      </c>
      <c r="BN38" s="166"/>
      <c r="BO38" s="168">
        <f>$AI$13</f>
        <v>4.1000000000000005</v>
      </c>
      <c r="BP38" s="168">
        <f>$AL$13</f>
        <v>1.2895380442322144</v>
      </c>
      <c r="BQ38" s="164"/>
      <c r="BR38" s="164"/>
      <c r="BS38" s="164"/>
      <c r="BT38" s="164"/>
      <c r="BU38" s="164"/>
      <c r="BV38" s="164"/>
      <c r="BW38" s="164"/>
      <c r="BX38" s="164"/>
      <c r="BY38" s="164"/>
      <c r="BZ38" s="164"/>
      <c r="CA38" s="164"/>
      <c r="CB38" s="164"/>
    </row>
    <row r="39" spans="1:80">
      <c r="A39" s="4"/>
      <c r="B39" s="4"/>
      <c r="C39" s="4"/>
      <c r="D39" s="4"/>
      <c r="E39" s="4"/>
      <c r="F39" s="4"/>
      <c r="G39" s="4"/>
      <c r="H39" s="3"/>
      <c r="I39" s="4"/>
      <c r="J39" s="4"/>
      <c r="K39" s="4"/>
      <c r="L39" s="4"/>
      <c r="M39" s="3"/>
      <c r="N39" s="4"/>
      <c r="O39" s="4"/>
      <c r="P39" s="4"/>
      <c r="Q39" s="4"/>
      <c r="R39" s="4"/>
      <c r="S39" s="4"/>
      <c r="T39" s="4"/>
      <c r="U39" s="164"/>
      <c r="V39" s="164"/>
      <c r="W39" s="164"/>
      <c r="X39" s="164"/>
      <c r="Y39" s="164"/>
      <c r="Z39" s="167"/>
      <c r="AA39" s="164"/>
      <c r="AB39" s="164"/>
      <c r="AC39" s="164"/>
      <c r="AD39" s="4"/>
      <c r="AE39" s="4"/>
      <c r="AF39" s="4"/>
      <c r="AG39" s="4"/>
      <c r="AH39" s="4"/>
      <c r="AI39" s="4"/>
      <c r="AJ39" s="4"/>
      <c r="AK39" s="4"/>
      <c r="AL39" s="4"/>
      <c r="AM39" s="4"/>
      <c r="AN39" s="4"/>
      <c r="AO39" s="4"/>
      <c r="AP39" s="4"/>
      <c r="AQ39" s="4"/>
      <c r="AR39" s="4"/>
      <c r="AS39" s="164"/>
      <c r="AT39" s="164"/>
      <c r="AU39" s="164"/>
      <c r="AV39" s="164"/>
      <c r="AW39" s="164"/>
      <c r="AX39" s="164"/>
      <c r="AY39" s="167"/>
      <c r="AZ39" s="164"/>
      <c r="BA39" s="164"/>
      <c r="BB39" s="164"/>
      <c r="BC39" s="4"/>
      <c r="BD39" s="4"/>
      <c r="BE39" s="4"/>
      <c r="BF39" s="164"/>
      <c r="BG39" s="164"/>
      <c r="BH39" s="164"/>
      <c r="BI39" s="164"/>
      <c r="BJ39" s="164"/>
      <c r="BK39" s="164"/>
      <c r="BL39" s="168">
        <f>$AD$9</f>
        <v>8.0500000000000007</v>
      </c>
      <c r="BM39" s="168">
        <f>$AG$9</f>
        <v>1.6021204223726642</v>
      </c>
      <c r="BN39" s="166"/>
      <c r="BO39" s="168">
        <f>$AI$9</f>
        <v>6.5</v>
      </c>
      <c r="BP39" s="168">
        <f>$AL$9</f>
        <v>1.3601716765524217</v>
      </c>
      <c r="BQ39" s="164"/>
      <c r="BR39" s="164"/>
      <c r="BS39" s="164"/>
      <c r="BT39" s="164"/>
      <c r="BU39" s="164"/>
      <c r="BV39" s="164"/>
      <c r="BW39" s="164"/>
      <c r="BX39" s="164"/>
      <c r="BY39" s="164"/>
      <c r="BZ39" s="164"/>
      <c r="CA39" s="164"/>
      <c r="CB39" s="164"/>
    </row>
    <row r="40" spans="1:80">
      <c r="A40" s="4"/>
      <c r="B40" s="4"/>
      <c r="C40" s="4"/>
      <c r="D40" s="4"/>
      <c r="E40" s="4"/>
      <c r="F40" s="4"/>
      <c r="G40" s="4"/>
      <c r="H40" s="3"/>
      <c r="I40" s="4"/>
      <c r="J40" s="4"/>
      <c r="K40" s="4"/>
      <c r="L40" s="4"/>
      <c r="M40" s="3"/>
      <c r="N40" s="4"/>
      <c r="O40" s="4"/>
      <c r="P40" s="4"/>
      <c r="Q40" s="4"/>
      <c r="R40" s="4"/>
      <c r="S40" s="4"/>
      <c r="T40" s="4"/>
      <c r="U40" s="164"/>
      <c r="V40" s="164"/>
      <c r="W40" s="164"/>
      <c r="X40" s="164"/>
      <c r="Y40" s="164"/>
      <c r="Z40" s="167"/>
      <c r="AA40" s="164"/>
      <c r="AB40" s="164"/>
      <c r="AC40" s="164"/>
      <c r="AD40" s="4"/>
      <c r="AE40" s="4"/>
      <c r="AF40" s="4"/>
      <c r="AG40" s="4"/>
      <c r="AH40" s="4"/>
      <c r="AI40" s="4"/>
      <c r="AJ40" s="4"/>
      <c r="AK40" s="4"/>
      <c r="AL40" s="4"/>
      <c r="AM40" s="4"/>
      <c r="AN40" s="4"/>
      <c r="AO40" s="4"/>
      <c r="AP40" s="4"/>
      <c r="AQ40" s="4"/>
      <c r="AR40" s="4"/>
      <c r="AS40" s="164"/>
      <c r="AT40" s="164"/>
      <c r="AU40" s="164"/>
      <c r="AV40" s="164"/>
      <c r="AW40" s="164"/>
      <c r="AX40" s="164"/>
      <c r="AY40" s="167"/>
      <c r="AZ40" s="164"/>
      <c r="BA40" s="164"/>
      <c r="BB40" s="164"/>
      <c r="BC40" s="4"/>
      <c r="BD40" s="4"/>
      <c r="BE40" s="4"/>
      <c r="BF40" s="164"/>
      <c r="BG40" s="164"/>
      <c r="BH40" s="164"/>
      <c r="BI40" s="164"/>
      <c r="BJ40" s="164"/>
      <c r="BK40" s="164"/>
      <c r="BL40" s="168">
        <f>$AD$17</f>
        <v>66.600000000000009</v>
      </c>
      <c r="BM40" s="168">
        <f>$AG$17</f>
        <v>2.1712321512000448</v>
      </c>
      <c r="BN40" s="166"/>
      <c r="BO40" s="168">
        <f>$AI$17</f>
        <v>82.399999999999991</v>
      </c>
      <c r="BP40" s="168">
        <f>$AL$17</f>
        <v>2.7585705518526846</v>
      </c>
      <c r="BQ40" s="164"/>
      <c r="BR40" s="164"/>
      <c r="BS40" s="164"/>
      <c r="BT40" s="164"/>
      <c r="BU40" s="164"/>
      <c r="BV40" s="164"/>
      <c r="BW40" s="164"/>
      <c r="BX40" s="164"/>
      <c r="BY40" s="164"/>
      <c r="BZ40" s="164"/>
      <c r="CA40" s="164"/>
      <c r="CB40" s="164"/>
    </row>
    <row r="41" spans="1:80">
      <c r="A41" s="4"/>
      <c r="B41" s="4"/>
      <c r="C41" s="4"/>
      <c r="D41" s="4"/>
      <c r="E41" s="4"/>
      <c r="F41" s="4"/>
      <c r="G41" s="4"/>
      <c r="H41" s="3"/>
      <c r="I41" s="4"/>
      <c r="J41" s="4"/>
      <c r="K41" s="4"/>
      <c r="L41" s="4"/>
      <c r="M41" s="3"/>
      <c r="N41" s="4"/>
      <c r="O41" s="4"/>
      <c r="P41" s="4"/>
      <c r="Q41" s="4"/>
      <c r="R41" s="4"/>
      <c r="S41" s="4"/>
      <c r="T41" s="4"/>
      <c r="U41" s="392"/>
      <c r="V41" s="164"/>
      <c r="W41" s="164"/>
      <c r="X41" s="164"/>
      <c r="Y41" s="164"/>
      <c r="Z41" s="167"/>
      <c r="AA41" s="164"/>
      <c r="AB41" s="164"/>
      <c r="AC41" s="164"/>
      <c r="AD41" s="4"/>
      <c r="AE41" s="4"/>
      <c r="AF41" s="4"/>
      <c r="AG41" s="4"/>
      <c r="AH41" s="4"/>
      <c r="AI41" s="4"/>
      <c r="AJ41" s="4"/>
      <c r="AK41" s="4"/>
      <c r="AL41" s="4"/>
      <c r="AM41" s="4"/>
      <c r="AN41" s="4"/>
      <c r="AO41" s="4"/>
      <c r="AP41" s="4"/>
      <c r="AQ41" s="4"/>
      <c r="AR41" s="4"/>
      <c r="AS41" s="164"/>
      <c r="AT41" s="164"/>
      <c r="AU41" s="164"/>
      <c r="AV41" s="164"/>
      <c r="AW41" s="164"/>
      <c r="AX41" s="164"/>
      <c r="AY41" s="167"/>
      <c r="AZ41" s="164"/>
      <c r="BA41" s="164"/>
      <c r="BB41" s="164"/>
      <c r="BC41" s="4"/>
      <c r="BD41" s="4"/>
      <c r="BE41" s="4"/>
      <c r="BF41" s="164"/>
      <c r="BG41" s="164"/>
      <c r="BH41" s="164"/>
      <c r="BI41" s="164"/>
      <c r="BJ41" s="164"/>
      <c r="BK41" s="164"/>
      <c r="BL41" s="168">
        <f>$AD$16</f>
        <v>6.1845549738219887</v>
      </c>
      <c r="BM41" s="168">
        <f>$AG$16</f>
        <v>1.1840522260401269</v>
      </c>
      <c r="BN41" s="167"/>
      <c r="BO41" s="168">
        <f>$AI$16</f>
        <v>4.5317220543806647</v>
      </c>
      <c r="BP41" s="168">
        <f>$AL$16</f>
        <v>0.91244573927555772</v>
      </c>
      <c r="BQ41" s="164"/>
      <c r="BR41" s="164"/>
      <c r="BS41" s="164"/>
      <c r="BT41" s="164"/>
      <c r="BU41" s="164"/>
      <c r="BV41" s="164"/>
      <c r="BW41" s="164"/>
      <c r="BX41" s="164"/>
      <c r="BY41" s="164"/>
      <c r="BZ41" s="164"/>
      <c r="CA41" s="164"/>
      <c r="CB41" s="164"/>
    </row>
    <row r="42" spans="1:80">
      <c r="A42" s="4"/>
      <c r="B42" s="4"/>
      <c r="C42" s="4"/>
      <c r="D42" s="4"/>
      <c r="E42" s="4"/>
      <c r="F42" s="4"/>
      <c r="G42" s="4"/>
      <c r="H42" s="3"/>
      <c r="I42" s="4"/>
      <c r="J42" s="4"/>
      <c r="K42" s="4"/>
      <c r="L42" s="4"/>
      <c r="M42" s="3"/>
      <c r="N42" s="4"/>
      <c r="O42" s="4"/>
      <c r="P42" s="4"/>
      <c r="Q42" s="4"/>
      <c r="R42" s="4"/>
      <c r="S42" s="4"/>
      <c r="T42" s="4"/>
      <c r="U42" s="530" t="s">
        <v>958</v>
      </c>
      <c r="V42" s="164"/>
      <c r="W42" s="164"/>
      <c r="X42" s="164"/>
      <c r="Y42" s="164"/>
      <c r="Z42" s="167"/>
      <c r="AA42" s="164"/>
      <c r="AB42" s="164"/>
      <c r="AC42" s="164"/>
      <c r="AD42" s="4"/>
      <c r="AE42" s="4"/>
      <c r="AF42" s="4"/>
      <c r="AG42" s="4"/>
      <c r="AH42" s="4"/>
      <c r="AI42" s="529" t="s">
        <v>957</v>
      </c>
      <c r="AJ42" s="4"/>
      <c r="AK42" s="4"/>
      <c r="AL42" s="4"/>
      <c r="AM42" s="4"/>
      <c r="AN42" s="4"/>
      <c r="AO42" s="4"/>
      <c r="AP42" s="4"/>
      <c r="AQ42" s="4"/>
      <c r="AR42" s="4"/>
      <c r="AS42" s="164"/>
      <c r="AT42" s="164"/>
      <c r="AU42" s="164"/>
      <c r="AV42" s="164"/>
      <c r="AW42" s="164"/>
      <c r="AX42" s="164"/>
      <c r="AY42" s="167"/>
      <c r="AZ42" s="164"/>
      <c r="BA42" s="164"/>
      <c r="BB42" s="164"/>
      <c r="BC42" s="4"/>
      <c r="BD42" s="4"/>
      <c r="BE42" s="4"/>
      <c r="BF42" s="164"/>
      <c r="BG42" s="164"/>
      <c r="BH42" s="164"/>
      <c r="BI42" s="164"/>
      <c r="BJ42" s="164"/>
      <c r="BK42" s="164"/>
      <c r="BL42" s="163"/>
      <c r="BM42" s="171">
        <f>$AG$18</f>
        <v>36.447242258489887</v>
      </c>
      <c r="BN42" s="163"/>
      <c r="BO42" s="163"/>
      <c r="BP42" s="171">
        <f>$AL$18</f>
        <v>33.642004233605185</v>
      </c>
      <c r="BQ42" s="164"/>
      <c r="BR42" s="164"/>
      <c r="BS42" s="164"/>
      <c r="BT42" s="164"/>
      <c r="BU42" s="164"/>
      <c r="BV42" s="164"/>
      <c r="BW42" s="164"/>
      <c r="BX42" s="164"/>
      <c r="BY42" s="164"/>
      <c r="BZ42" s="164"/>
      <c r="CA42" s="164"/>
      <c r="CB42" s="164"/>
    </row>
    <row r="43" spans="1:80">
      <c r="A43" s="4"/>
      <c r="B43" s="4"/>
      <c r="C43" s="4"/>
      <c r="D43" s="4"/>
      <c r="E43" s="4"/>
      <c r="F43" s="4"/>
      <c r="G43" s="4"/>
      <c r="H43" s="3"/>
      <c r="I43" s="4"/>
      <c r="J43" s="4"/>
      <c r="K43" s="4"/>
      <c r="L43" s="4"/>
      <c r="M43" s="3"/>
      <c r="N43" s="4"/>
      <c r="O43" s="4"/>
      <c r="P43" s="4"/>
      <c r="Q43" s="4"/>
      <c r="R43" s="4"/>
      <c r="S43" s="4"/>
      <c r="T43" s="4"/>
      <c r="U43" s="393"/>
      <c r="V43" s="164"/>
      <c r="W43" s="164"/>
      <c r="X43" s="164"/>
      <c r="Y43" s="164"/>
      <c r="Z43" s="167"/>
      <c r="AA43" s="164"/>
      <c r="AB43" s="164"/>
      <c r="AC43" s="164"/>
      <c r="AD43" s="4"/>
      <c r="AE43" s="4"/>
      <c r="AF43" s="4"/>
      <c r="AG43" s="4"/>
      <c r="AH43" s="4"/>
      <c r="AI43" s="4"/>
      <c r="AJ43" s="4"/>
      <c r="AK43" s="4"/>
      <c r="AL43" s="4"/>
      <c r="AM43" s="4"/>
      <c r="AN43" s="4"/>
      <c r="AO43" s="4"/>
      <c r="AP43" s="4"/>
      <c r="AQ43" s="4"/>
      <c r="AR43" s="4"/>
      <c r="AS43" s="164"/>
      <c r="AT43" s="164"/>
      <c r="AU43" s="164"/>
      <c r="AV43" s="164"/>
      <c r="AW43" s="164"/>
      <c r="AX43" s="164"/>
      <c r="AY43" s="167"/>
      <c r="AZ43" s="164"/>
      <c r="BA43" s="164"/>
      <c r="BB43" s="164"/>
      <c r="BC43" s="4"/>
      <c r="BD43" s="4"/>
      <c r="BE43" s="4"/>
      <c r="BF43" s="164"/>
      <c r="BG43" s="164"/>
      <c r="BH43" s="164"/>
      <c r="BI43" s="164"/>
      <c r="BJ43" s="164"/>
      <c r="BK43" s="164"/>
      <c r="BL43" s="164"/>
      <c r="BM43" s="164"/>
      <c r="BN43" s="164"/>
      <c r="BO43" s="164"/>
      <c r="BP43" s="164"/>
      <c r="BQ43" s="164"/>
      <c r="BR43" s="164"/>
      <c r="BS43" s="164"/>
      <c r="BT43" s="164"/>
      <c r="BU43" s="164"/>
      <c r="BV43" s="164"/>
      <c r="BW43" s="164"/>
      <c r="BX43" s="164"/>
      <c r="BY43" s="164"/>
      <c r="BZ43" s="164"/>
      <c r="CA43" s="164"/>
      <c r="CB43" s="164"/>
    </row>
    <row r="44" spans="1:80">
      <c r="A44" s="4"/>
      <c r="B44" s="4"/>
      <c r="C44" s="4"/>
      <c r="D44" s="4"/>
      <c r="E44" s="4"/>
      <c r="F44" s="4"/>
      <c r="G44" s="4"/>
      <c r="H44" s="3"/>
      <c r="I44" s="4"/>
      <c r="J44" s="4"/>
      <c r="K44" s="4"/>
      <c r="L44" s="4"/>
      <c r="M44" s="3"/>
      <c r="N44" s="4"/>
      <c r="O44" s="4"/>
      <c r="P44" s="4"/>
      <c r="Q44" s="4"/>
      <c r="R44" s="4"/>
      <c r="S44" s="4"/>
      <c r="T44" s="4"/>
      <c r="U44" s="164"/>
      <c r="V44" s="164"/>
      <c r="W44" s="164"/>
      <c r="X44" s="164"/>
      <c r="Y44" s="164"/>
      <c r="Z44" s="167"/>
      <c r="AA44" s="164"/>
      <c r="AB44" s="164"/>
      <c r="AC44" s="164"/>
      <c r="AD44" s="4"/>
      <c r="AE44" s="4"/>
      <c r="AF44" s="4"/>
      <c r="AG44" s="4"/>
      <c r="AH44" s="4"/>
      <c r="AI44" s="4"/>
      <c r="AJ44" s="4"/>
      <c r="AK44" s="4"/>
      <c r="AL44" s="4"/>
      <c r="AM44" s="4"/>
      <c r="AN44" s="4"/>
      <c r="AO44" s="4"/>
      <c r="AP44" s="4"/>
      <c r="AQ44" s="4"/>
      <c r="AR44" s="4"/>
      <c r="AS44" s="164"/>
      <c r="AT44" s="164"/>
      <c r="AU44" s="164"/>
      <c r="AV44" s="164"/>
      <c r="AW44" s="164"/>
      <c r="AX44" s="164"/>
      <c r="AY44" s="167"/>
      <c r="AZ44" s="164"/>
      <c r="BA44" s="164"/>
      <c r="BB44" s="164"/>
      <c r="BC44" s="164"/>
      <c r="BD44" s="164"/>
      <c r="BE44" s="164"/>
      <c r="BF44" s="164"/>
      <c r="BG44" s="164"/>
      <c r="BH44" s="164"/>
      <c r="BI44" s="164"/>
      <c r="BJ44" s="164"/>
      <c r="BK44" s="164"/>
      <c r="BL44" s="164"/>
      <c r="BM44" s="164"/>
      <c r="BN44" s="164"/>
      <c r="BO44" s="164"/>
      <c r="BP44" s="164"/>
      <c r="BQ44" s="164"/>
      <c r="BR44" s="164"/>
      <c r="BS44" s="164"/>
      <c r="BT44" s="164"/>
      <c r="BU44" s="164"/>
      <c r="BV44" s="164"/>
      <c r="BW44" s="164"/>
      <c r="BX44" s="164"/>
      <c r="BY44" s="164"/>
      <c r="BZ44" s="164"/>
      <c r="CA44" s="164"/>
      <c r="CB44" s="164"/>
    </row>
    <row r="45" spans="1:80">
      <c r="A45" s="4"/>
      <c r="B45" s="4"/>
      <c r="C45" s="4"/>
      <c r="D45" s="4"/>
      <c r="E45" s="4"/>
      <c r="F45" s="4"/>
      <c r="G45" s="4"/>
      <c r="H45" s="3"/>
      <c r="I45" s="4"/>
      <c r="J45" s="4"/>
      <c r="K45" s="4"/>
      <c r="L45" s="4"/>
      <c r="M45" s="3"/>
      <c r="N45" s="4"/>
      <c r="O45" s="4"/>
      <c r="P45" s="4"/>
      <c r="Q45" s="4"/>
      <c r="R45" s="4"/>
      <c r="S45" s="4"/>
      <c r="T45" s="4"/>
      <c r="U45" s="164"/>
      <c r="V45" s="164"/>
      <c r="W45" s="164"/>
      <c r="X45" s="164"/>
      <c r="Y45" s="164"/>
      <c r="Z45" s="167"/>
      <c r="AA45" s="164"/>
      <c r="AB45" s="164"/>
      <c r="AC45" s="164"/>
      <c r="AD45" s="4"/>
      <c r="AE45" s="4"/>
      <c r="AF45" s="4"/>
      <c r="AG45" s="4"/>
      <c r="AH45" s="4"/>
      <c r="AI45" s="4"/>
      <c r="AJ45" s="4"/>
      <c r="AK45" s="4"/>
      <c r="AL45" s="4"/>
      <c r="AM45" s="4"/>
      <c r="AN45" s="4"/>
      <c r="AO45" s="4"/>
      <c r="AP45" s="4"/>
      <c r="AQ45" s="4"/>
      <c r="AR45" s="4"/>
      <c r="AS45" s="164"/>
      <c r="AT45" s="164"/>
      <c r="AU45" s="164"/>
      <c r="AV45" s="164"/>
      <c r="AW45" s="164"/>
      <c r="AX45" s="164"/>
      <c r="AY45" s="167"/>
      <c r="AZ45" s="164"/>
      <c r="BA45" s="164"/>
      <c r="BB45" s="164"/>
      <c r="BC45" s="164"/>
      <c r="BD45" s="164"/>
      <c r="BE45" s="164"/>
      <c r="BF45" s="164"/>
      <c r="BG45" s="164"/>
      <c r="BH45" s="164"/>
      <c r="BI45" s="164"/>
      <c r="BJ45" s="164"/>
      <c r="BK45" s="164"/>
      <c r="BL45" s="757" t="str">
        <f t="shared" ref="BL45:BO46" si="31">AD5</f>
        <v>European Ancestry</v>
      </c>
      <c r="BM45" s="757">
        <f t="shared" si="31"/>
        <v>0</v>
      </c>
      <c r="BN45" s="757">
        <f t="shared" si="31"/>
        <v>0</v>
      </c>
      <c r="BO45" s="757">
        <f t="shared" si="31"/>
        <v>0</v>
      </c>
      <c r="BP45" s="173"/>
      <c r="BQ45" s="757" t="str">
        <f t="shared" ref="BQ45:BT46" si="32">AI5</f>
        <v>Asian Ancestry</v>
      </c>
      <c r="BR45" s="757">
        <f t="shared" si="32"/>
        <v>0</v>
      </c>
      <c r="BS45" s="757">
        <f t="shared" si="32"/>
        <v>0</v>
      </c>
      <c r="BT45" s="757">
        <f t="shared" si="32"/>
        <v>0</v>
      </c>
      <c r="BU45" s="164"/>
      <c r="BV45" s="164"/>
      <c r="BW45" s="164"/>
      <c r="BX45" s="164"/>
      <c r="BY45" s="164"/>
      <c r="BZ45" s="164"/>
      <c r="CA45" s="164"/>
      <c r="CB45" s="164"/>
    </row>
    <row r="46" spans="1:80" ht="28.2">
      <c r="A46" s="4"/>
      <c r="B46" s="4"/>
      <c r="C46" s="4"/>
      <c r="D46" s="4"/>
      <c r="E46" s="4"/>
      <c r="F46" s="4"/>
      <c r="G46" s="4"/>
      <c r="H46" s="3"/>
      <c r="I46" s="4"/>
      <c r="J46" s="4"/>
      <c r="K46" s="4"/>
      <c r="L46" s="4"/>
      <c r="M46" s="3"/>
      <c r="N46" s="4"/>
      <c r="O46" s="4"/>
      <c r="P46" s="4"/>
      <c r="Q46" s="4"/>
      <c r="R46" s="4"/>
      <c r="S46" s="4"/>
      <c r="T46" s="4"/>
      <c r="U46" s="164"/>
      <c r="V46" s="164"/>
      <c r="W46" s="164"/>
      <c r="X46" s="164"/>
      <c r="Y46" s="164"/>
      <c r="Z46" s="167"/>
      <c r="AA46" s="164"/>
      <c r="AB46" s="164"/>
      <c r="AC46" s="164"/>
      <c r="AD46" s="4"/>
      <c r="AE46" s="4"/>
      <c r="AF46" s="4"/>
      <c r="AG46" s="4"/>
      <c r="AH46" s="4"/>
      <c r="AI46" s="4"/>
      <c r="AJ46" s="4"/>
      <c r="AK46" s="4"/>
      <c r="AL46" s="4"/>
      <c r="AM46" s="4"/>
      <c r="AN46" s="4"/>
      <c r="AO46" s="4"/>
      <c r="AP46" s="4"/>
      <c r="AQ46" s="4"/>
      <c r="AR46" s="4"/>
      <c r="AS46" s="164"/>
      <c r="AT46" s="164"/>
      <c r="AU46" s="164"/>
      <c r="AV46" s="164"/>
      <c r="AW46" s="164"/>
      <c r="AX46" s="164"/>
      <c r="AY46" s="167"/>
      <c r="AZ46" s="164"/>
      <c r="BA46" s="164"/>
      <c r="BB46" s="164"/>
      <c r="BC46" s="164"/>
      <c r="BD46" s="164"/>
      <c r="BE46" s="164"/>
      <c r="BF46" s="164"/>
      <c r="BG46" s="164"/>
      <c r="BH46" s="164"/>
      <c r="BI46" s="164"/>
      <c r="BJ46" s="164"/>
      <c r="BK46" s="164"/>
      <c r="BL46" s="200" t="str">
        <f t="shared" si="31"/>
        <v>Prev. (%)</v>
      </c>
      <c r="BM46" s="200" t="str">
        <f t="shared" si="31"/>
        <v>PAF (%)</v>
      </c>
      <c r="BN46" s="200" t="str">
        <f t="shared" si="31"/>
        <v>Com. (%)</v>
      </c>
      <c r="BO46" s="200" t="str">
        <f t="shared" si="31"/>
        <v>aPAF (%)</v>
      </c>
      <c r="BP46" s="202"/>
      <c r="BQ46" s="200" t="str">
        <f t="shared" si="32"/>
        <v>Prev. (%)</v>
      </c>
      <c r="BR46" s="200" t="str">
        <f t="shared" si="32"/>
        <v>PAF (%)</v>
      </c>
      <c r="BS46" s="200" t="str">
        <f t="shared" si="32"/>
        <v>Com. (%)</v>
      </c>
      <c r="BT46" s="200" t="str">
        <f t="shared" si="32"/>
        <v>aPAF (%)</v>
      </c>
      <c r="BU46" s="164"/>
      <c r="BV46" s="164"/>
      <c r="BW46" s="164"/>
      <c r="BX46" s="164"/>
      <c r="BY46" s="164"/>
      <c r="BZ46" s="164"/>
      <c r="CA46" s="164"/>
      <c r="CB46" s="164"/>
    </row>
    <row r="47" spans="1:80">
      <c r="A47" s="4"/>
      <c r="B47" s="4"/>
      <c r="C47" s="4"/>
      <c r="D47" s="4"/>
      <c r="E47" s="4"/>
      <c r="F47" s="4"/>
      <c r="G47" s="4"/>
      <c r="H47" s="3"/>
      <c r="I47" s="4"/>
      <c r="J47" s="4"/>
      <c r="K47" s="4"/>
      <c r="L47" s="4"/>
      <c r="M47" s="3"/>
      <c r="N47" s="4"/>
      <c r="O47" s="4"/>
      <c r="P47" s="4"/>
      <c r="Q47" s="4"/>
      <c r="R47" s="4"/>
      <c r="S47" s="4"/>
      <c r="T47" s="4"/>
      <c r="U47" s="164"/>
      <c r="V47" s="164"/>
      <c r="W47" s="164"/>
      <c r="X47" s="164"/>
      <c r="Y47" s="164"/>
      <c r="Z47" s="167"/>
      <c r="AA47" s="164"/>
      <c r="AB47" s="164"/>
      <c r="AC47" s="164"/>
      <c r="AD47" s="4"/>
      <c r="AE47" s="4"/>
      <c r="AF47" s="4"/>
      <c r="AG47" s="4"/>
      <c r="AH47" s="4"/>
      <c r="AI47" s="4"/>
      <c r="AJ47" s="4"/>
      <c r="AK47" s="4"/>
      <c r="AL47" s="4"/>
      <c r="AM47" s="4"/>
      <c r="AN47" s="4"/>
      <c r="AO47" s="4"/>
      <c r="AP47" s="4"/>
      <c r="AQ47" s="4"/>
      <c r="AR47" s="4"/>
      <c r="AS47" s="164"/>
      <c r="AT47" s="164"/>
      <c r="AU47" s="164"/>
      <c r="AV47" s="164"/>
      <c r="AW47" s="164"/>
      <c r="AX47" s="164"/>
      <c r="AY47" s="167"/>
      <c r="AZ47" s="164"/>
      <c r="BA47" s="164"/>
      <c r="BB47" s="164"/>
      <c r="BC47" s="164"/>
      <c r="BD47" s="164"/>
      <c r="BE47" s="164"/>
      <c r="BF47" s="164"/>
      <c r="BG47" s="164"/>
      <c r="BH47" s="164"/>
      <c r="BI47" s="164"/>
      <c r="BJ47" s="164"/>
      <c r="BK47" s="164"/>
      <c r="BL47" s="4"/>
      <c r="BM47" s="4"/>
      <c r="BN47" s="4"/>
      <c r="BO47" s="4"/>
      <c r="BP47" s="4"/>
      <c r="BQ47" s="4"/>
      <c r="BR47" s="4"/>
      <c r="BS47" s="4"/>
      <c r="BT47" s="4"/>
      <c r="BU47" s="164"/>
      <c r="BV47" s="164"/>
      <c r="BW47" s="164"/>
      <c r="BX47" s="164"/>
      <c r="BY47" s="164"/>
      <c r="BZ47" s="164"/>
      <c r="CA47" s="164"/>
      <c r="CB47" s="164"/>
    </row>
    <row r="48" spans="1:80">
      <c r="A48" s="4"/>
      <c r="B48" s="4"/>
      <c r="C48" s="4"/>
      <c r="D48" s="4"/>
      <c r="E48" s="4"/>
      <c r="F48" s="4"/>
      <c r="G48" s="4"/>
      <c r="H48" s="3"/>
      <c r="I48" s="4"/>
      <c r="J48" s="4"/>
      <c r="K48" s="4"/>
      <c r="L48" s="4"/>
      <c r="M48" s="3"/>
      <c r="N48" s="4"/>
      <c r="O48" s="4"/>
      <c r="P48" s="4"/>
      <c r="Q48" s="4"/>
      <c r="R48" s="4"/>
      <c r="S48" s="4"/>
      <c r="T48" s="4"/>
      <c r="U48" s="164"/>
      <c r="V48" s="164"/>
      <c r="W48" s="164"/>
      <c r="X48" s="164"/>
      <c r="Y48" s="164"/>
      <c r="Z48" s="167"/>
      <c r="AA48" s="164"/>
      <c r="AB48" s="164"/>
      <c r="AC48" s="164"/>
      <c r="AD48" s="4"/>
      <c r="AE48" s="4"/>
      <c r="AF48" s="4"/>
      <c r="AG48" s="4"/>
      <c r="AH48" s="4"/>
      <c r="AI48" s="4"/>
      <c r="AJ48" s="4"/>
      <c r="AK48" s="4"/>
      <c r="AL48" s="4"/>
      <c r="AM48" s="4"/>
      <c r="AN48" s="4"/>
      <c r="AO48" s="4"/>
      <c r="AP48" s="4"/>
      <c r="AQ48" s="4"/>
      <c r="AR48" s="4"/>
      <c r="AS48" s="164"/>
      <c r="AT48" s="164"/>
      <c r="AU48" s="164"/>
      <c r="AV48" s="164"/>
      <c r="AW48" s="164"/>
      <c r="AX48" s="164"/>
      <c r="AY48" s="167"/>
      <c r="AZ48" s="164"/>
      <c r="BA48" s="164"/>
      <c r="BB48" s="164"/>
      <c r="BC48" s="164"/>
      <c r="BD48" s="164"/>
      <c r="BE48" s="164"/>
      <c r="BF48" s="164"/>
      <c r="BG48" s="164"/>
      <c r="BH48" s="164"/>
      <c r="BI48" s="164"/>
      <c r="BJ48" s="164"/>
      <c r="BK48" s="164"/>
      <c r="BL48" s="168">
        <f>AD10</f>
        <v>11.600000000000001</v>
      </c>
      <c r="BM48" s="168">
        <f>AE10</f>
        <v>6.4056006888547801</v>
      </c>
      <c r="BN48" s="168">
        <f>AF10</f>
        <v>69.714298999999997</v>
      </c>
      <c r="BO48" s="168">
        <f>AG10</f>
        <v>2.2273756813622305</v>
      </c>
      <c r="BP48" s="164"/>
      <c r="BQ48" s="168">
        <f>AI10</f>
        <v>8.7999999999999989</v>
      </c>
      <c r="BR48" s="168">
        <f>AJ10</f>
        <v>4.9357365579131489</v>
      </c>
      <c r="BS48" s="168">
        <f>AK10</f>
        <v>69.714298999999997</v>
      </c>
      <c r="BT48" s="168">
        <f>AL10</f>
        <v>1.7885316878689026</v>
      </c>
      <c r="BU48" s="164"/>
      <c r="BV48" s="164"/>
      <c r="BW48" s="164"/>
      <c r="BX48" s="164"/>
      <c r="BY48" s="164"/>
      <c r="BZ48" s="164"/>
      <c r="CA48" s="164"/>
      <c r="CB48" s="164"/>
    </row>
    <row r="49" spans="1:80">
      <c r="A49" s="4"/>
      <c r="B49" s="4"/>
      <c r="C49" s="4"/>
      <c r="D49" s="4"/>
      <c r="E49" s="4"/>
      <c r="F49" s="4"/>
      <c r="G49" s="4"/>
      <c r="H49" s="3"/>
      <c r="I49" s="4"/>
      <c r="J49" s="4"/>
      <c r="K49" s="4"/>
      <c r="L49" s="4"/>
      <c r="M49" s="3"/>
      <c r="N49" s="4"/>
      <c r="O49" s="4"/>
      <c r="P49" s="4"/>
      <c r="Q49" s="4"/>
      <c r="R49" s="4"/>
      <c r="S49" s="4"/>
      <c r="T49" s="4"/>
      <c r="U49" s="164"/>
      <c r="V49" s="164"/>
      <c r="W49" s="164"/>
      <c r="X49" s="164"/>
      <c r="Y49" s="164"/>
      <c r="Z49" s="167"/>
      <c r="AA49" s="164"/>
      <c r="AB49" s="164"/>
      <c r="AC49" s="164"/>
      <c r="AD49" s="4"/>
      <c r="AE49" s="4"/>
      <c r="AF49" s="4"/>
      <c r="AG49" s="4"/>
      <c r="AH49" s="4"/>
      <c r="AI49" s="4"/>
      <c r="AJ49" s="4"/>
      <c r="AK49" s="4"/>
      <c r="AL49" s="4"/>
      <c r="AM49" s="4"/>
      <c r="AN49" s="4"/>
      <c r="AO49" s="4"/>
      <c r="AP49" s="4"/>
      <c r="AQ49" s="4"/>
      <c r="AR49" s="4"/>
      <c r="AS49" s="164"/>
      <c r="AT49" s="164"/>
      <c r="AU49" s="164"/>
      <c r="AV49" s="164"/>
      <c r="AW49" s="164"/>
      <c r="AX49" s="164"/>
      <c r="AY49" s="167"/>
      <c r="AZ49" s="164"/>
      <c r="BA49" s="164"/>
      <c r="BB49" s="164"/>
      <c r="BC49" s="164"/>
      <c r="BD49" s="164"/>
      <c r="BE49" s="164"/>
      <c r="BF49" s="164"/>
      <c r="BG49" s="164"/>
      <c r="BH49" s="164"/>
      <c r="BI49" s="164"/>
      <c r="BJ49" s="164"/>
      <c r="BK49" s="164"/>
      <c r="BL49" s="4"/>
      <c r="BM49" s="4"/>
      <c r="BN49" s="4"/>
      <c r="BO49" s="4"/>
      <c r="BP49" s="4"/>
      <c r="BQ49" s="4"/>
      <c r="BR49" s="4"/>
      <c r="BS49" s="4"/>
      <c r="BT49" s="4"/>
      <c r="BU49" s="164"/>
      <c r="BV49" s="164"/>
      <c r="BW49" s="164"/>
      <c r="BX49" s="164"/>
      <c r="BY49" s="164"/>
      <c r="BZ49" s="164"/>
      <c r="CA49" s="164"/>
      <c r="CB49" s="164"/>
    </row>
    <row r="50" spans="1:80">
      <c r="A50" s="4"/>
      <c r="B50" s="4"/>
      <c r="C50" s="4"/>
      <c r="D50" s="4"/>
      <c r="E50" s="4"/>
      <c r="F50" s="4"/>
      <c r="G50" s="4"/>
      <c r="H50" s="3"/>
      <c r="I50" s="4"/>
      <c r="J50" s="4"/>
      <c r="K50" s="4"/>
      <c r="L50" s="4"/>
      <c r="M50" s="3"/>
      <c r="N50" s="4"/>
      <c r="O50" s="4"/>
      <c r="P50" s="4"/>
      <c r="Q50" s="4"/>
      <c r="R50" s="4"/>
      <c r="S50" s="4"/>
      <c r="T50" s="4"/>
      <c r="U50" s="164"/>
      <c r="V50" s="164"/>
      <c r="W50" s="164"/>
      <c r="X50" s="164"/>
      <c r="Y50" s="164"/>
      <c r="Z50" s="167"/>
      <c r="AA50" s="164"/>
      <c r="AB50" s="164"/>
      <c r="AC50" s="164"/>
      <c r="AD50" s="4"/>
      <c r="AE50" s="4"/>
      <c r="AF50" s="4"/>
      <c r="AG50" s="4"/>
      <c r="AH50" s="4"/>
      <c r="AI50" s="4"/>
      <c r="AJ50" s="4"/>
      <c r="AK50" s="4"/>
      <c r="AL50" s="4"/>
      <c r="AM50" s="4"/>
      <c r="AN50" s="4"/>
      <c r="AO50" s="4"/>
      <c r="AP50" s="4"/>
      <c r="AQ50" s="4"/>
      <c r="AR50" s="4"/>
      <c r="AS50" s="164"/>
      <c r="AT50" s="164"/>
      <c r="AU50" s="164"/>
      <c r="AV50" s="164"/>
      <c r="AW50" s="164"/>
      <c r="AX50" s="164"/>
      <c r="AY50" s="167"/>
      <c r="AZ50" s="164"/>
      <c r="BA50" s="164"/>
      <c r="BB50" s="164"/>
      <c r="BC50" s="164"/>
      <c r="BD50" s="164"/>
      <c r="BE50" s="164"/>
      <c r="BF50" s="164"/>
      <c r="BG50" s="164"/>
      <c r="BH50" s="164"/>
      <c r="BI50" s="164"/>
      <c r="BJ50" s="164"/>
      <c r="BK50" s="164"/>
      <c r="BL50" s="168">
        <f>AD14</f>
        <v>26.5</v>
      </c>
      <c r="BM50" s="168">
        <f>AE14</f>
        <v>19.942358498118644</v>
      </c>
      <c r="BN50" s="168">
        <f>AF14</f>
        <v>52.699392999999993</v>
      </c>
      <c r="BO50" s="168">
        <f>AG14</f>
        <v>6.9344198156158114</v>
      </c>
      <c r="BP50" s="164"/>
      <c r="BQ50" s="168">
        <f>AI14</f>
        <v>19.470000000000002</v>
      </c>
      <c r="BR50" s="168">
        <f>AJ14</f>
        <v>15.470432402550088</v>
      </c>
      <c r="BS50" s="168">
        <f>AK14</f>
        <v>52.699392999999993</v>
      </c>
      <c r="BT50" s="168">
        <f>AL14</f>
        <v>5.6059228956687672</v>
      </c>
      <c r="BU50" s="164"/>
      <c r="BV50" s="164"/>
      <c r="BW50" s="164"/>
      <c r="BX50" s="164"/>
      <c r="BY50" s="164"/>
      <c r="BZ50" s="164"/>
      <c r="CA50" s="164"/>
      <c r="CB50" s="164"/>
    </row>
    <row r="51" spans="1:80">
      <c r="A51" s="4"/>
      <c r="B51" s="4"/>
      <c r="C51" s="4"/>
      <c r="D51" s="4"/>
      <c r="E51" s="4"/>
      <c r="F51" s="4"/>
      <c r="G51" s="4"/>
      <c r="H51" s="3"/>
      <c r="I51" s="4"/>
      <c r="J51" s="4"/>
      <c r="K51" s="4"/>
      <c r="L51" s="4"/>
      <c r="M51" s="3"/>
      <c r="N51" s="4"/>
      <c r="O51" s="4"/>
      <c r="P51" s="4"/>
      <c r="Q51" s="4"/>
      <c r="R51" s="4"/>
      <c r="S51" s="4"/>
      <c r="T51" s="4"/>
      <c r="U51" s="392"/>
      <c r="V51" s="164"/>
      <c r="W51" s="164"/>
      <c r="X51" s="164"/>
      <c r="Y51" s="164"/>
      <c r="Z51" s="167"/>
      <c r="AA51" s="164"/>
      <c r="AB51" s="164"/>
      <c r="AC51" s="164"/>
      <c r="AD51" s="4"/>
      <c r="AE51" s="4"/>
      <c r="AF51" s="4"/>
      <c r="AG51" s="4"/>
      <c r="AH51" s="4"/>
      <c r="AI51" s="4"/>
      <c r="AJ51" s="4"/>
      <c r="AK51" s="4"/>
      <c r="AL51" s="4"/>
      <c r="AM51" s="4"/>
      <c r="AN51" s="4"/>
      <c r="AO51" s="4"/>
      <c r="AP51" s="4"/>
      <c r="AQ51" s="4"/>
      <c r="AR51" s="4"/>
      <c r="AS51" s="164"/>
      <c r="AT51" s="164"/>
      <c r="AU51" s="164"/>
      <c r="AV51" s="164"/>
      <c r="AW51" s="164"/>
      <c r="AX51" s="164"/>
      <c r="AY51" s="167"/>
      <c r="AZ51" s="164"/>
      <c r="BA51" s="164"/>
      <c r="BB51" s="164"/>
      <c r="BC51" s="164"/>
      <c r="BD51" s="164"/>
      <c r="BE51" s="164"/>
      <c r="BF51" s="164"/>
      <c r="BG51" s="164"/>
      <c r="BH51" s="164"/>
      <c r="BI51" s="164"/>
      <c r="BJ51" s="164"/>
      <c r="BK51" s="164"/>
      <c r="BL51" s="168">
        <f>AD7</f>
        <v>38.1</v>
      </c>
      <c r="BM51" s="168">
        <f>AE7</f>
        <v>18.606544033859677</v>
      </c>
      <c r="BN51" s="168">
        <f>AF7</f>
        <v>67.690728000000007</v>
      </c>
      <c r="BO51" s="168">
        <f>AG7</f>
        <v>6.469926195574959</v>
      </c>
      <c r="BP51" s="164"/>
      <c r="BQ51" s="168">
        <f>AI7</f>
        <v>19</v>
      </c>
      <c r="BR51" s="168">
        <f>AJ7</f>
        <v>10.233393177737881</v>
      </c>
      <c r="BS51" s="168">
        <f>AK7</f>
        <v>67.690728000000007</v>
      </c>
      <c r="BT51" s="168">
        <f>AL7</f>
        <v>3.708210063088158</v>
      </c>
      <c r="BU51" s="164"/>
      <c r="BV51" s="164"/>
      <c r="BW51" s="164"/>
      <c r="BX51" s="164"/>
      <c r="BY51" s="164"/>
      <c r="BZ51" s="164"/>
      <c r="CA51" s="164"/>
      <c r="CB51" s="164"/>
    </row>
    <row r="52" spans="1:80">
      <c r="A52" s="4"/>
      <c r="B52" s="4"/>
      <c r="C52" s="4"/>
      <c r="D52" s="4"/>
      <c r="E52" s="4"/>
      <c r="F52" s="4"/>
      <c r="G52" s="4"/>
      <c r="H52" s="3"/>
      <c r="I52" s="4"/>
      <c r="J52" s="4"/>
      <c r="K52" s="4"/>
      <c r="L52" s="4"/>
      <c r="M52" s="3"/>
      <c r="N52" s="4"/>
      <c r="O52" s="4"/>
      <c r="P52" s="4"/>
      <c r="Q52" s="4"/>
      <c r="R52" s="4"/>
      <c r="S52" s="4"/>
      <c r="T52" s="4"/>
      <c r="U52" s="393"/>
      <c r="V52" s="164"/>
      <c r="W52" s="164"/>
      <c r="X52" s="164"/>
      <c r="Y52" s="164"/>
      <c r="Z52" s="167"/>
      <c r="AA52" s="164"/>
      <c r="AB52" s="164"/>
      <c r="AC52" s="164"/>
      <c r="AD52" s="4"/>
      <c r="AE52" s="4"/>
      <c r="AF52" s="4"/>
      <c r="AG52" s="4"/>
      <c r="AH52" s="4"/>
      <c r="AI52" s="4"/>
      <c r="AJ52" s="4"/>
      <c r="AK52" s="4"/>
      <c r="AL52" s="4"/>
      <c r="AM52" s="4"/>
      <c r="AN52" s="4"/>
      <c r="AO52" s="4"/>
      <c r="AP52" s="4"/>
      <c r="AQ52" s="4"/>
      <c r="AR52" s="4"/>
      <c r="AS52" s="164"/>
      <c r="AT52" s="164"/>
      <c r="AU52" s="164"/>
      <c r="AV52" s="164"/>
      <c r="AW52" s="164"/>
      <c r="AX52" s="164"/>
      <c r="AY52" s="167"/>
      <c r="AZ52" s="164"/>
      <c r="BA52" s="164"/>
      <c r="BB52" s="164"/>
      <c r="BC52" s="164"/>
      <c r="BD52" s="164"/>
      <c r="BE52" s="164"/>
      <c r="BF52" s="164"/>
      <c r="BG52" s="164"/>
      <c r="BH52" s="164"/>
      <c r="BI52" s="164"/>
      <c r="BJ52" s="164"/>
      <c r="BK52" s="164"/>
      <c r="BL52" s="168">
        <f>AD12</f>
        <v>15.7</v>
      </c>
      <c r="BM52" s="168">
        <f>AE12</f>
        <v>8.6090294278925263</v>
      </c>
      <c r="BN52" s="168">
        <f>AF12</f>
        <v>52.206277999999998</v>
      </c>
      <c r="BO52" s="168">
        <f>AG12</f>
        <v>2.9935588743743398</v>
      </c>
      <c r="BP52" s="164"/>
      <c r="BQ52" s="168">
        <f>AI12</f>
        <v>16.7</v>
      </c>
      <c r="BR52" s="168">
        <f>AJ12</f>
        <v>9.1074350118160332</v>
      </c>
      <c r="BS52" s="168">
        <f>AK12</f>
        <v>52.206277999999998</v>
      </c>
      <c r="BT52" s="168">
        <f>AL12</f>
        <v>3.3002037128024315</v>
      </c>
      <c r="BU52" s="164"/>
      <c r="BV52" s="164"/>
      <c r="BW52" s="164"/>
      <c r="BX52" s="164"/>
      <c r="BY52" s="164"/>
      <c r="BZ52" s="164"/>
      <c r="CA52" s="164"/>
      <c r="CB52" s="164"/>
    </row>
    <row r="53" spans="1:80">
      <c r="A53" s="4"/>
      <c r="B53" s="4"/>
      <c r="C53" s="4"/>
      <c r="D53" s="4"/>
      <c r="E53" s="4"/>
      <c r="F53" s="4"/>
      <c r="G53" s="4"/>
      <c r="H53" s="3"/>
      <c r="I53" s="4"/>
      <c r="J53" s="4"/>
      <c r="K53" s="4"/>
      <c r="L53" s="4"/>
      <c r="M53" s="3"/>
      <c r="N53" s="4"/>
      <c r="O53" s="4"/>
      <c r="P53" s="4"/>
      <c r="Q53" s="4"/>
      <c r="R53" s="4"/>
      <c r="S53" s="4"/>
      <c r="T53" s="4"/>
      <c r="U53" s="164"/>
      <c r="V53" s="164"/>
      <c r="W53" s="164"/>
      <c r="X53" s="164"/>
      <c r="Y53" s="164"/>
      <c r="Z53" s="167"/>
      <c r="AA53" s="164"/>
      <c r="AB53" s="164"/>
      <c r="AC53" s="164"/>
      <c r="AD53" s="4"/>
      <c r="AE53" s="4"/>
      <c r="AF53" s="4"/>
      <c r="AG53" s="4"/>
      <c r="AH53" s="4"/>
      <c r="AI53" s="4"/>
      <c r="AJ53" s="4"/>
      <c r="AK53" s="4"/>
      <c r="AL53" s="4"/>
      <c r="AM53" s="4"/>
      <c r="AN53" s="4"/>
      <c r="AO53" s="4"/>
      <c r="AP53" s="4"/>
      <c r="AQ53" s="4"/>
      <c r="AR53" s="4"/>
      <c r="AS53" s="164"/>
      <c r="AT53" s="164"/>
      <c r="AU53" s="164"/>
      <c r="AV53" s="164"/>
      <c r="AW53" s="164"/>
      <c r="AX53" s="164"/>
      <c r="AY53" s="167"/>
      <c r="AZ53" s="164"/>
      <c r="BA53" s="164"/>
      <c r="BB53" s="164"/>
      <c r="BC53" s="164"/>
      <c r="BD53" s="164"/>
      <c r="BE53" s="164"/>
      <c r="BF53" s="164"/>
      <c r="BG53" s="164"/>
      <c r="BH53" s="164"/>
      <c r="BI53" s="164"/>
      <c r="BJ53" s="164"/>
      <c r="BK53" s="164"/>
      <c r="BL53" s="168">
        <f>AD15</f>
        <v>8.7999999999999989</v>
      </c>
      <c r="BM53" s="168">
        <f>AE15</f>
        <v>1.5593006772720106</v>
      </c>
      <c r="BN53" s="168">
        <f>AF15</f>
        <v>62.457037689999993</v>
      </c>
      <c r="BO53" s="168">
        <f>AG15</f>
        <v>0.54220495113445422</v>
      </c>
      <c r="BP53" s="164"/>
      <c r="BQ53" s="168">
        <f>AI15</f>
        <v>1.6</v>
      </c>
      <c r="BR53" s="168">
        <f>AJ15</f>
        <v>0.2871729419272494</v>
      </c>
      <c r="BS53" s="168">
        <f>AK15</f>
        <v>62.457037689999993</v>
      </c>
      <c r="BT53" s="168">
        <f>AL15</f>
        <v>0.10406104550129831</v>
      </c>
      <c r="BU53" s="164"/>
      <c r="BV53" s="164"/>
      <c r="BW53" s="164"/>
      <c r="BX53" s="164"/>
      <c r="BY53" s="164"/>
      <c r="BZ53" s="164"/>
      <c r="CA53" s="164"/>
      <c r="CB53" s="164"/>
    </row>
    <row r="54" spans="1:80">
      <c r="A54" s="4"/>
      <c r="B54" s="4"/>
      <c r="C54" s="4"/>
      <c r="D54" s="4"/>
      <c r="E54" s="4"/>
      <c r="F54" s="4"/>
      <c r="G54" s="4"/>
      <c r="H54" s="3"/>
      <c r="I54" s="4"/>
      <c r="J54" s="4"/>
      <c r="K54" s="4"/>
      <c r="L54" s="4"/>
      <c r="M54" s="3"/>
      <c r="N54" s="4"/>
      <c r="O54" s="4"/>
      <c r="P54" s="4"/>
      <c r="Q54" s="4"/>
      <c r="R54" s="4"/>
      <c r="S54" s="4"/>
      <c r="T54" s="4"/>
      <c r="U54" s="393"/>
      <c r="V54" s="164"/>
      <c r="W54" s="164"/>
      <c r="X54" s="164"/>
      <c r="Y54" s="164"/>
      <c r="Z54" s="167"/>
      <c r="AA54" s="164"/>
      <c r="AB54" s="164"/>
      <c r="AC54" s="164"/>
      <c r="AD54" s="4"/>
      <c r="AE54" s="4"/>
      <c r="AF54" s="4"/>
      <c r="AG54" s="4"/>
      <c r="AH54" s="4"/>
      <c r="AI54" s="4"/>
      <c r="AJ54" s="4"/>
      <c r="AK54" s="4"/>
      <c r="AL54" s="4"/>
      <c r="AM54" s="4"/>
      <c r="AN54" s="4"/>
      <c r="AO54" s="4"/>
      <c r="AP54" s="4"/>
      <c r="AQ54" s="4"/>
      <c r="AR54" s="4"/>
      <c r="AS54" s="164"/>
      <c r="AT54" s="164"/>
      <c r="AU54" s="164"/>
      <c r="AV54" s="164"/>
      <c r="AW54" s="164"/>
      <c r="AX54" s="164"/>
      <c r="AY54" s="167"/>
      <c r="AZ54" s="164"/>
      <c r="BA54" s="164"/>
      <c r="BB54" s="164"/>
      <c r="BC54" s="164"/>
      <c r="BD54" s="164"/>
      <c r="BE54" s="164"/>
      <c r="BF54" s="164"/>
      <c r="BG54" s="164"/>
      <c r="BH54" s="164"/>
      <c r="BI54" s="164"/>
      <c r="BJ54" s="164"/>
      <c r="BK54" s="164"/>
      <c r="BL54" s="168"/>
      <c r="BM54" s="168"/>
      <c r="BN54" s="168"/>
      <c r="BO54" s="168"/>
      <c r="BP54" s="164"/>
      <c r="BQ54" s="168"/>
      <c r="BR54" s="168"/>
      <c r="BS54" s="168"/>
      <c r="BT54" s="168"/>
      <c r="BU54" s="164"/>
      <c r="BV54" s="164"/>
      <c r="BW54" s="164"/>
      <c r="BX54" s="164"/>
      <c r="BY54" s="164"/>
      <c r="BZ54" s="164"/>
      <c r="CA54" s="164"/>
      <c r="CB54" s="164"/>
    </row>
    <row r="55" spans="1:80">
      <c r="A55" s="4"/>
      <c r="B55" s="4"/>
      <c r="C55" s="4"/>
      <c r="D55" s="4"/>
      <c r="E55" s="4"/>
      <c r="F55" s="4"/>
      <c r="G55" s="4"/>
      <c r="H55" s="3"/>
      <c r="I55" s="4"/>
      <c r="J55" s="4"/>
      <c r="K55" s="4"/>
      <c r="L55" s="4"/>
      <c r="M55" s="3"/>
      <c r="N55" s="4"/>
      <c r="O55" s="4"/>
      <c r="P55" s="4"/>
      <c r="Q55" s="4"/>
      <c r="R55" s="4"/>
      <c r="S55" s="4"/>
      <c r="T55" s="4"/>
      <c r="U55" s="164"/>
      <c r="V55" s="164"/>
      <c r="W55" s="164"/>
      <c r="X55" s="164"/>
      <c r="Y55" s="164"/>
      <c r="Z55" s="167"/>
      <c r="AA55" s="164"/>
      <c r="AB55" s="164"/>
      <c r="AC55" s="164"/>
      <c r="AD55" s="4"/>
      <c r="AE55" s="4"/>
      <c r="AF55" s="4"/>
      <c r="AG55" s="4"/>
      <c r="AH55" s="4"/>
      <c r="AI55" s="4"/>
      <c r="AJ55" s="4"/>
      <c r="AK55" s="4"/>
      <c r="AL55" s="4"/>
      <c r="AM55" s="4"/>
      <c r="AN55" s="4"/>
      <c r="AO55" s="4"/>
      <c r="AP55" s="4"/>
      <c r="AQ55" s="4"/>
      <c r="AR55" s="4"/>
      <c r="AS55" s="164"/>
      <c r="AT55" s="164"/>
      <c r="AU55" s="164"/>
      <c r="AV55" s="164"/>
      <c r="AW55" s="164"/>
      <c r="AX55" s="164"/>
      <c r="AY55" s="167"/>
      <c r="AZ55" s="164"/>
      <c r="BA55" s="164"/>
      <c r="BB55" s="164"/>
      <c r="BC55" s="164"/>
      <c r="BD55" s="164"/>
      <c r="BE55" s="164"/>
      <c r="BF55" s="164"/>
      <c r="BG55" s="164"/>
      <c r="BH55" s="164"/>
      <c r="BI55" s="164"/>
      <c r="BJ55" s="164"/>
      <c r="BK55" s="164"/>
      <c r="BL55" s="4"/>
      <c r="BM55" s="4"/>
      <c r="BN55" s="4"/>
      <c r="BO55" s="4"/>
      <c r="BP55" s="4"/>
      <c r="BQ55" s="4"/>
      <c r="BR55" s="4"/>
      <c r="BS55" s="4"/>
      <c r="BT55" s="4"/>
      <c r="BU55" s="164"/>
      <c r="BV55" s="164"/>
      <c r="BW55" s="164"/>
      <c r="BX55" s="164"/>
      <c r="BY55" s="164"/>
      <c r="BZ55" s="164"/>
      <c r="CA55" s="164"/>
      <c r="CB55" s="164"/>
    </row>
    <row r="56" spans="1:80">
      <c r="A56" s="4"/>
      <c r="B56" s="4"/>
      <c r="C56" s="4"/>
      <c r="D56" s="4"/>
      <c r="E56" s="4"/>
      <c r="F56" s="4"/>
      <c r="G56" s="4"/>
      <c r="H56" s="3"/>
      <c r="I56" s="4"/>
      <c r="J56" s="4"/>
      <c r="K56" s="4"/>
      <c r="L56" s="4"/>
      <c r="M56" s="3"/>
      <c r="N56" s="4"/>
      <c r="O56" s="4"/>
      <c r="P56" s="4"/>
      <c r="Q56" s="4"/>
      <c r="R56" s="4"/>
      <c r="S56" s="4"/>
      <c r="T56" s="4"/>
      <c r="U56" s="164"/>
      <c r="V56" s="164"/>
      <c r="W56" s="164"/>
      <c r="X56" s="164"/>
      <c r="Y56" s="164"/>
      <c r="Z56" s="167"/>
      <c r="AA56" s="164"/>
      <c r="AB56" s="164"/>
      <c r="AC56" s="164"/>
      <c r="AD56" s="4"/>
      <c r="AE56" s="4"/>
      <c r="AF56" s="4"/>
      <c r="AG56" s="4"/>
      <c r="AH56" s="4"/>
      <c r="AI56" s="4"/>
      <c r="AJ56" s="4"/>
      <c r="AK56" s="4"/>
      <c r="AL56" s="4"/>
      <c r="AM56" s="4"/>
      <c r="AN56" s="4"/>
      <c r="AO56" s="4"/>
      <c r="AP56" s="4"/>
      <c r="AQ56" s="4"/>
      <c r="AR56" s="4"/>
      <c r="AS56" s="164"/>
      <c r="AT56" s="164"/>
      <c r="AU56" s="164"/>
      <c r="AV56" s="164"/>
      <c r="AW56" s="164"/>
      <c r="AX56" s="164"/>
      <c r="AY56" s="167"/>
      <c r="AZ56" s="164"/>
      <c r="BA56" s="164"/>
      <c r="BB56" s="164"/>
      <c r="BC56" s="164"/>
      <c r="BD56" s="164"/>
      <c r="BE56" s="164"/>
      <c r="BF56" s="164"/>
      <c r="BG56" s="164"/>
      <c r="BH56" s="164"/>
      <c r="BI56" s="164"/>
      <c r="BJ56" s="164"/>
      <c r="BK56" s="164"/>
      <c r="BL56" s="168">
        <f>AD8</f>
        <v>79.5</v>
      </c>
      <c r="BM56" s="168">
        <f>AE8</f>
        <v>23.200983027417248</v>
      </c>
      <c r="BN56" s="168">
        <f>AF8</f>
        <v>57.998970999999997</v>
      </c>
      <c r="BO56" s="168">
        <f>AG8</f>
        <v>8.0675190179870739</v>
      </c>
      <c r="BP56" s="164"/>
      <c r="BQ56" s="168">
        <f>AI8</f>
        <v>85.9</v>
      </c>
      <c r="BR56" s="168">
        <f>AJ8</f>
        <v>24.609098174032354</v>
      </c>
      <c r="BS56" s="168">
        <f>AK8</f>
        <v>57.998970999999997</v>
      </c>
      <c r="BT56" s="168">
        <f>AL8</f>
        <v>8.9174435016327127</v>
      </c>
      <c r="BU56" s="164"/>
      <c r="BV56" s="164"/>
      <c r="BW56" s="164"/>
      <c r="BX56" s="164"/>
      <c r="BY56" s="164"/>
      <c r="BZ56" s="164"/>
      <c r="CA56" s="164"/>
      <c r="CB56" s="164"/>
    </row>
    <row r="57" spans="1:80">
      <c r="A57" s="4"/>
      <c r="B57" s="4"/>
      <c r="C57" s="4"/>
      <c r="D57" s="4"/>
      <c r="E57" s="4"/>
      <c r="F57" s="4"/>
      <c r="G57" s="4"/>
      <c r="H57" s="3"/>
      <c r="I57" s="4"/>
      <c r="J57" s="4"/>
      <c r="K57" s="4"/>
      <c r="L57" s="4"/>
      <c r="M57" s="3"/>
      <c r="N57" s="4"/>
      <c r="O57" s="4"/>
      <c r="P57" s="4"/>
      <c r="Q57" s="4"/>
      <c r="R57" s="4"/>
      <c r="S57" s="4"/>
      <c r="T57" s="4"/>
      <c r="U57" s="164"/>
      <c r="V57" s="164"/>
      <c r="W57" s="164"/>
      <c r="X57" s="164"/>
      <c r="Y57" s="164"/>
      <c r="Z57" s="167"/>
      <c r="AA57" s="164"/>
      <c r="AB57" s="164"/>
      <c r="AC57" s="164"/>
      <c r="AD57" s="4"/>
      <c r="AE57" s="4"/>
      <c r="AF57" s="4"/>
      <c r="AG57" s="4"/>
      <c r="AH57" s="4"/>
      <c r="AI57" s="4"/>
      <c r="AJ57" s="4"/>
      <c r="AK57" s="4"/>
      <c r="AL57" s="4"/>
      <c r="AM57" s="4"/>
      <c r="AN57" s="4"/>
      <c r="AO57" s="4"/>
      <c r="AP57" s="4"/>
      <c r="AQ57" s="4"/>
      <c r="AR57" s="4"/>
      <c r="AS57" s="164"/>
      <c r="AT57" s="164"/>
      <c r="AU57" s="164"/>
      <c r="AV57" s="164"/>
      <c r="AW57" s="164"/>
      <c r="AX57" s="164"/>
      <c r="AY57" s="167"/>
      <c r="AZ57" s="164"/>
      <c r="BA57" s="164"/>
      <c r="BB57" s="164"/>
      <c r="BC57" s="164"/>
      <c r="BD57" s="164"/>
      <c r="BE57" s="164"/>
      <c r="BF57" s="164"/>
      <c r="BG57" s="164"/>
      <c r="BH57" s="164"/>
      <c r="BI57" s="164"/>
      <c r="BJ57" s="164"/>
      <c r="BK57" s="164"/>
      <c r="BL57" s="168">
        <f>AD11</f>
        <v>14.2</v>
      </c>
      <c r="BM57" s="168">
        <f>AE11</f>
        <v>6.6293183940242768</v>
      </c>
      <c r="BN57" s="168">
        <f>AF11</f>
        <v>52.191220440000009</v>
      </c>
      <c r="BO57" s="168">
        <f>AG11</f>
        <v>2.3051675076388372</v>
      </c>
      <c r="BP57" s="164"/>
      <c r="BQ57" s="168">
        <f>AI11</f>
        <v>24.099999999999998</v>
      </c>
      <c r="BR57" s="168">
        <f>AJ11</f>
        <v>10.754127621597501</v>
      </c>
      <c r="BS57" s="168">
        <f>AK11</f>
        <v>52.191220440000009</v>
      </c>
      <c r="BT57" s="168">
        <f>AL11</f>
        <v>3.8969053151300335</v>
      </c>
      <c r="BU57" s="164"/>
      <c r="BV57" s="164"/>
      <c r="BW57" s="164"/>
      <c r="BX57" s="164"/>
      <c r="BY57" s="164"/>
      <c r="BZ57" s="164"/>
      <c r="CA57" s="164"/>
      <c r="CB57" s="164"/>
    </row>
    <row r="58" spans="1:80">
      <c r="A58" s="4"/>
      <c r="B58" s="4"/>
      <c r="C58" s="4"/>
      <c r="D58" s="4"/>
      <c r="E58" s="4"/>
      <c r="F58" s="4"/>
      <c r="G58" s="4"/>
      <c r="H58" s="3"/>
      <c r="I58" s="4"/>
      <c r="J58" s="4"/>
      <c r="K58" s="4"/>
      <c r="L58" s="4"/>
      <c r="M58" s="3"/>
      <c r="N58" s="4"/>
      <c r="O58" s="4"/>
      <c r="P58" s="4"/>
      <c r="Q58" s="4"/>
      <c r="R58" s="4"/>
      <c r="S58" s="4"/>
      <c r="T58" s="4"/>
      <c r="U58" s="164"/>
      <c r="V58" s="164"/>
      <c r="W58" s="164"/>
      <c r="X58" s="164"/>
      <c r="Y58" s="164"/>
      <c r="Z58" s="167"/>
      <c r="AA58" s="164"/>
      <c r="AB58" s="164"/>
      <c r="AC58" s="164"/>
      <c r="AD58" s="4"/>
      <c r="AE58" s="4"/>
      <c r="AF58" s="4"/>
      <c r="AG58" s="4"/>
      <c r="AH58" s="4"/>
      <c r="AI58" s="4"/>
      <c r="AJ58" s="4"/>
      <c r="AK58" s="4"/>
      <c r="AL58" s="4"/>
      <c r="AM58" s="4"/>
      <c r="AN58" s="4"/>
      <c r="AO58" s="4"/>
      <c r="AP58" s="4"/>
      <c r="AQ58" s="4"/>
      <c r="AR58" s="4"/>
      <c r="AS58" s="164"/>
      <c r="AT58" s="164"/>
      <c r="AU58" s="164"/>
      <c r="AV58" s="164"/>
      <c r="AW58" s="164"/>
      <c r="AX58" s="164"/>
      <c r="AY58" s="167"/>
      <c r="AZ58" s="164"/>
      <c r="BA58" s="164"/>
      <c r="BB58" s="164"/>
      <c r="BC58" s="164"/>
      <c r="BD58" s="164"/>
      <c r="BE58" s="164"/>
      <c r="BF58" s="164"/>
      <c r="BG58" s="164"/>
      <c r="BH58" s="164"/>
      <c r="BI58" s="164"/>
      <c r="BJ58" s="164"/>
      <c r="BK58" s="164"/>
      <c r="BL58" s="168">
        <f>AD13</f>
        <v>6.6000000000000005</v>
      </c>
      <c r="BM58" s="168">
        <f>AE13</f>
        <v>5.6069473286766094</v>
      </c>
      <c r="BN58" s="168">
        <f>AF13</f>
        <v>42.395122569999998</v>
      </c>
      <c r="BO58" s="168">
        <f>AG13</f>
        <v>1.9496654151893438</v>
      </c>
      <c r="BP58" s="164"/>
      <c r="BQ58" s="168">
        <f>AI13</f>
        <v>4.1000000000000005</v>
      </c>
      <c r="BR58" s="168">
        <f>AJ13</f>
        <v>3.5586845404571319</v>
      </c>
      <c r="BS58" s="168">
        <f>AK13</f>
        <v>42.395122569999998</v>
      </c>
      <c r="BT58" s="168">
        <f>AL13</f>
        <v>1.2895380442322144</v>
      </c>
      <c r="BU58" s="164"/>
      <c r="BV58" s="164"/>
      <c r="BW58" s="164"/>
      <c r="BX58" s="164"/>
      <c r="BY58" s="164"/>
      <c r="BZ58" s="164"/>
      <c r="CA58" s="164"/>
      <c r="CB58" s="164"/>
    </row>
    <row r="59" spans="1:80">
      <c r="A59" s="4"/>
      <c r="B59" s="4"/>
      <c r="C59" s="4"/>
      <c r="D59" s="4"/>
      <c r="E59" s="4"/>
      <c r="F59" s="4"/>
      <c r="G59" s="4"/>
      <c r="H59" s="3"/>
      <c r="I59" s="4"/>
      <c r="J59" s="4"/>
      <c r="K59" s="4"/>
      <c r="L59" s="4"/>
      <c r="M59" s="3"/>
      <c r="N59" s="4"/>
      <c r="O59" s="4"/>
      <c r="P59" s="4"/>
      <c r="Q59" s="4"/>
      <c r="R59" s="4"/>
      <c r="S59" s="4"/>
      <c r="T59" s="4"/>
      <c r="U59" s="164"/>
      <c r="V59" s="164"/>
      <c r="W59" s="164"/>
      <c r="X59" s="164"/>
      <c r="Y59" s="164"/>
      <c r="Z59" s="167"/>
      <c r="AA59" s="164"/>
      <c r="AB59" s="164"/>
      <c r="AC59" s="164"/>
      <c r="AD59" s="4"/>
      <c r="AE59" s="4"/>
      <c r="AF59" s="4"/>
      <c r="AG59" s="4"/>
      <c r="AH59" s="4"/>
      <c r="AI59" s="4"/>
      <c r="AJ59" s="4"/>
      <c r="AK59" s="4"/>
      <c r="AL59" s="4"/>
      <c r="AM59" s="4"/>
      <c r="AN59" s="4"/>
      <c r="AO59" s="4"/>
      <c r="AP59" s="4"/>
      <c r="AQ59" s="4"/>
      <c r="AR59" s="4"/>
      <c r="AS59" s="164"/>
      <c r="AT59" s="164"/>
      <c r="AU59" s="164"/>
      <c r="AV59" s="164"/>
      <c r="AW59" s="164"/>
      <c r="AX59" s="164"/>
      <c r="AY59" s="167"/>
      <c r="AZ59" s="164"/>
      <c r="BA59" s="164"/>
      <c r="BB59" s="164"/>
      <c r="BC59" s="164"/>
      <c r="BD59" s="164"/>
      <c r="BE59" s="164"/>
      <c r="BF59" s="164"/>
      <c r="BG59" s="164"/>
      <c r="BH59" s="164"/>
      <c r="BI59" s="164"/>
      <c r="BJ59" s="164"/>
      <c r="BK59" s="164"/>
      <c r="BL59" s="168">
        <f>AD9</f>
        <v>8.0500000000000007</v>
      </c>
      <c r="BM59" s="168">
        <f>AE9</f>
        <v>4.6074596966517234</v>
      </c>
      <c r="BN59" s="168">
        <f>AF9</f>
        <v>69.871117999999996</v>
      </c>
      <c r="BO59" s="168">
        <f>AG9</f>
        <v>1.6021204223726642</v>
      </c>
      <c r="BP59" s="164"/>
      <c r="BQ59" s="168">
        <f>AI9</f>
        <v>6.5</v>
      </c>
      <c r="BR59" s="168">
        <f>AJ9</f>
        <v>3.7536092396535139</v>
      </c>
      <c r="BS59" s="168">
        <f>AK9</f>
        <v>69.871117999999996</v>
      </c>
      <c r="BT59" s="168">
        <f>AL9</f>
        <v>1.3601716765524217</v>
      </c>
      <c r="BU59" s="164"/>
      <c r="BV59" s="164"/>
      <c r="BW59" s="164"/>
      <c r="BX59" s="164"/>
      <c r="BY59" s="164"/>
      <c r="BZ59" s="164"/>
      <c r="CA59" s="164"/>
      <c r="CB59" s="164"/>
    </row>
    <row r="60" spans="1:80">
      <c r="A60" s="4"/>
      <c r="B60" s="4"/>
      <c r="C60" s="4"/>
      <c r="D60" s="4"/>
      <c r="E60" s="4"/>
      <c r="F60" s="4"/>
      <c r="G60" s="4"/>
      <c r="H60" s="3"/>
      <c r="I60" s="4"/>
      <c r="J60" s="4"/>
      <c r="K60" s="4"/>
      <c r="L60" s="4"/>
      <c r="M60" s="3"/>
      <c r="N60" s="4"/>
      <c r="O60" s="4"/>
      <c r="P60" s="4"/>
      <c r="Q60" s="4"/>
      <c r="R60" s="4"/>
      <c r="S60" s="4"/>
      <c r="T60" s="4"/>
      <c r="U60" s="164"/>
      <c r="V60" s="164"/>
      <c r="W60" s="164"/>
      <c r="X60" s="164"/>
      <c r="Y60" s="164"/>
      <c r="Z60" s="167"/>
      <c r="AA60" s="164"/>
      <c r="AB60" s="164"/>
      <c r="AC60" s="164"/>
      <c r="AD60" s="4"/>
      <c r="AE60" s="4"/>
      <c r="AF60" s="4"/>
      <c r="AG60" s="4"/>
      <c r="AH60" s="4"/>
      <c r="AI60" s="4"/>
      <c r="AJ60" s="4"/>
      <c r="AK60" s="4"/>
      <c r="AL60" s="4"/>
      <c r="AM60" s="4"/>
      <c r="AN60" s="4"/>
      <c r="AO60" s="4"/>
      <c r="AP60" s="4"/>
      <c r="AQ60" s="4"/>
      <c r="AR60" s="4"/>
      <c r="AS60" s="164"/>
      <c r="AT60" s="164"/>
      <c r="AU60" s="164"/>
      <c r="AV60" s="164"/>
      <c r="AW60" s="164"/>
      <c r="AX60" s="164"/>
      <c r="AY60" s="167"/>
      <c r="AZ60" s="164"/>
      <c r="BA60" s="164"/>
      <c r="BB60" s="164"/>
      <c r="BC60" s="164"/>
      <c r="BD60" s="164"/>
      <c r="BE60" s="164"/>
      <c r="BF60" s="164"/>
      <c r="BG60" s="164"/>
      <c r="BH60" s="164"/>
      <c r="BI60" s="164"/>
      <c r="BJ60" s="164"/>
      <c r="BK60" s="164"/>
      <c r="BL60" s="168">
        <f>AD17</f>
        <v>66.600000000000009</v>
      </c>
      <c r="BM60" s="168">
        <f>AE17</f>
        <v>6.244140258766179</v>
      </c>
      <c r="BN60" s="168">
        <f>AF17</f>
        <v>54.454162999999987</v>
      </c>
      <c r="BO60" s="168">
        <f>AG17</f>
        <v>2.1712321512000448</v>
      </c>
      <c r="BP60" s="164"/>
      <c r="BQ60" s="168">
        <f>AI17</f>
        <v>82.399999999999991</v>
      </c>
      <c r="BR60" s="168">
        <f>AJ17</f>
        <v>7.612712490761278</v>
      </c>
      <c r="BS60" s="168">
        <f>AK17</f>
        <v>54.454162999999987</v>
      </c>
      <c r="BT60" s="168">
        <f>AL17</f>
        <v>2.7585705518526846</v>
      </c>
      <c r="BU60" s="164"/>
      <c r="BV60" s="164"/>
      <c r="BW60" s="164"/>
      <c r="BX60" s="164"/>
      <c r="BY60" s="164"/>
      <c r="BZ60" s="164"/>
      <c r="CA60" s="164"/>
      <c r="CB60" s="164"/>
    </row>
    <row r="61" spans="1:80">
      <c r="A61" s="4"/>
      <c r="B61" s="4"/>
      <c r="C61" s="4"/>
      <c r="D61" s="4"/>
      <c r="E61" s="4"/>
      <c r="F61" s="4"/>
      <c r="G61" s="4"/>
      <c r="H61" s="3"/>
      <c r="I61" s="4"/>
      <c r="J61" s="4"/>
      <c r="K61" s="4"/>
      <c r="L61" s="4"/>
      <c r="M61" s="3"/>
      <c r="N61" s="4"/>
      <c r="O61" s="4"/>
      <c r="P61" s="4"/>
      <c r="Q61" s="4"/>
      <c r="R61" s="4"/>
      <c r="S61" s="4"/>
      <c r="T61" s="4"/>
      <c r="U61" s="164"/>
      <c r="V61" s="164"/>
      <c r="W61" s="164"/>
      <c r="X61" s="164"/>
      <c r="Y61" s="164"/>
      <c r="Z61" s="167"/>
      <c r="AA61" s="164"/>
      <c r="AB61" s="164"/>
      <c r="AC61" s="164"/>
      <c r="AD61" s="4"/>
      <c r="AE61" s="4"/>
      <c r="AF61" s="4"/>
      <c r="AG61" s="4"/>
      <c r="AH61" s="4"/>
      <c r="AI61" s="4"/>
      <c r="AJ61" s="4"/>
      <c r="AK61" s="4"/>
      <c r="AL61" s="4"/>
      <c r="AM61" s="4"/>
      <c r="AN61" s="4"/>
      <c r="AO61" s="4"/>
      <c r="AP61" s="4"/>
      <c r="AQ61" s="4"/>
      <c r="AR61" s="4"/>
      <c r="AS61" s="164"/>
      <c r="AT61" s="164"/>
      <c r="AU61" s="164"/>
      <c r="AV61" s="164"/>
      <c r="AW61" s="164"/>
      <c r="AX61" s="164"/>
      <c r="AY61" s="167"/>
      <c r="AZ61" s="164"/>
      <c r="BA61" s="164"/>
      <c r="BB61" s="164"/>
      <c r="BC61" s="164"/>
      <c r="BD61" s="164"/>
      <c r="BE61" s="164"/>
      <c r="BF61" s="164"/>
      <c r="BG61" s="164"/>
      <c r="BH61" s="164"/>
      <c r="BI61" s="164"/>
      <c r="BJ61" s="164"/>
      <c r="BK61" s="164"/>
      <c r="BL61" s="168">
        <f>AD16</f>
        <v>6.1845549738219887</v>
      </c>
      <c r="BM61" s="168">
        <f>AE16</f>
        <v>3.4051578358456638</v>
      </c>
      <c r="BN61" s="168">
        <f>AF16</f>
        <v>58.16783307</v>
      </c>
      <c r="BO61" s="168">
        <f>AG16</f>
        <v>1.1840522260401269</v>
      </c>
      <c r="BP61" s="164"/>
      <c r="BQ61" s="168">
        <f>AI16</f>
        <v>4.5317220543806647</v>
      </c>
      <c r="BR61" s="168">
        <f>AJ16</f>
        <v>2.518038580474157</v>
      </c>
      <c r="BS61" s="168">
        <f>AK16</f>
        <v>58.16783307</v>
      </c>
      <c r="BT61" s="168">
        <f>AL16</f>
        <v>0.91244573927555772</v>
      </c>
      <c r="BU61" s="164"/>
      <c r="BV61" s="164"/>
      <c r="BW61" s="164"/>
      <c r="BX61" s="164"/>
      <c r="BY61" s="164"/>
      <c r="BZ61" s="164"/>
      <c r="CA61" s="164"/>
      <c r="CB61" s="164"/>
    </row>
    <row r="62" spans="1:80">
      <c r="A62" s="4"/>
      <c r="B62" s="4"/>
      <c r="C62" s="4"/>
      <c r="D62" s="4"/>
      <c r="E62" s="4"/>
      <c r="F62" s="4"/>
      <c r="G62" s="4"/>
      <c r="H62" s="3"/>
      <c r="I62" s="4"/>
      <c r="J62" s="4"/>
      <c r="K62" s="4"/>
      <c r="L62" s="4"/>
      <c r="M62" s="3"/>
      <c r="N62" s="4"/>
      <c r="O62" s="4"/>
      <c r="P62" s="4"/>
      <c r="Q62" s="4"/>
      <c r="R62" s="4"/>
      <c r="S62" s="4"/>
      <c r="T62" s="4"/>
      <c r="U62" s="164"/>
      <c r="V62" s="164"/>
      <c r="W62" s="164"/>
      <c r="X62" s="164"/>
      <c r="Y62" s="164"/>
      <c r="Z62" s="167"/>
      <c r="AA62" s="164"/>
      <c r="AB62" s="164"/>
      <c r="AC62" s="164"/>
      <c r="AD62" s="4"/>
      <c r="AE62" s="4"/>
      <c r="AF62" s="4"/>
      <c r="AG62" s="4"/>
      <c r="AH62" s="4"/>
      <c r="AI62" s="4"/>
      <c r="AJ62" s="4"/>
      <c r="AK62" s="4"/>
      <c r="AL62" s="4"/>
      <c r="AM62" s="4"/>
      <c r="AN62" s="4"/>
      <c r="AO62" s="4"/>
      <c r="AP62" s="4"/>
      <c r="AQ62" s="4"/>
      <c r="AR62" s="4"/>
      <c r="AS62" s="164"/>
      <c r="AT62" s="164"/>
      <c r="AU62" s="164"/>
      <c r="AV62" s="164"/>
      <c r="AW62" s="164"/>
      <c r="AX62" s="164"/>
      <c r="AY62" s="167"/>
      <c r="AZ62" s="164"/>
      <c r="BA62" s="164"/>
      <c r="BB62" s="164"/>
      <c r="BC62" s="164"/>
      <c r="BD62" s="164"/>
      <c r="BE62" s="164"/>
      <c r="BF62" s="164"/>
      <c r="BG62" s="164"/>
      <c r="BH62" s="164"/>
      <c r="BI62" s="164"/>
      <c r="BJ62" s="164"/>
      <c r="BK62" s="164"/>
      <c r="BL62" s="163"/>
      <c r="BM62" s="171"/>
      <c r="BN62" s="163"/>
      <c r="BO62" s="171">
        <f>AG18</f>
        <v>36.447242258489887</v>
      </c>
      <c r="BP62" s="172"/>
      <c r="BQ62" s="163"/>
      <c r="BR62" s="171"/>
      <c r="BS62" s="163"/>
      <c r="BT62" s="171">
        <f>AL18</f>
        <v>33.642004233605185</v>
      </c>
      <c r="BU62" s="164"/>
      <c r="BV62" s="164"/>
      <c r="BW62" s="164"/>
      <c r="BX62" s="164"/>
      <c r="BY62" s="164"/>
      <c r="BZ62" s="164"/>
      <c r="CA62" s="164"/>
      <c r="CB62" s="164"/>
    </row>
    <row r="63" spans="1:80">
      <c r="A63" s="4"/>
      <c r="B63" s="4"/>
      <c r="C63" s="4"/>
      <c r="D63" s="4"/>
      <c r="E63" s="4"/>
      <c r="F63" s="4"/>
      <c r="G63" s="4"/>
      <c r="H63" s="3"/>
      <c r="I63" s="4"/>
      <c r="J63" s="4"/>
      <c r="K63" s="4"/>
      <c r="L63" s="4"/>
      <c r="M63" s="3"/>
      <c r="N63" s="4"/>
      <c r="O63" s="4"/>
      <c r="P63" s="4"/>
      <c r="Q63" s="4"/>
      <c r="R63" s="4"/>
      <c r="S63" s="4"/>
      <c r="T63" s="4"/>
      <c r="U63" s="393"/>
      <c r="V63" s="164"/>
      <c r="W63" s="164"/>
      <c r="X63" s="164"/>
      <c r="Y63" s="164"/>
      <c r="Z63" s="167"/>
      <c r="AA63" s="164"/>
      <c r="AB63" s="164"/>
      <c r="AC63" s="164"/>
      <c r="AD63" s="4"/>
      <c r="AE63" s="4"/>
      <c r="AF63" s="4"/>
      <c r="AG63" s="4"/>
      <c r="AH63" s="4"/>
      <c r="AI63" s="4"/>
      <c r="AJ63" s="4"/>
      <c r="AK63" s="4"/>
      <c r="AL63" s="4"/>
      <c r="AM63" s="4"/>
      <c r="AN63" s="4"/>
      <c r="AO63" s="4"/>
      <c r="AP63" s="4"/>
      <c r="AQ63" s="4"/>
      <c r="AR63" s="4"/>
      <c r="AS63" s="164"/>
      <c r="AT63" s="164"/>
      <c r="AU63" s="164"/>
      <c r="AV63" s="164"/>
      <c r="AW63" s="164"/>
      <c r="AX63" s="164"/>
      <c r="AY63" s="167"/>
      <c r="AZ63" s="164"/>
      <c r="BA63" s="164"/>
      <c r="BB63" s="164"/>
      <c r="BC63" s="164"/>
      <c r="BD63" s="164"/>
      <c r="BE63" s="164"/>
      <c r="BF63" s="164"/>
      <c r="BG63" s="164"/>
      <c r="BH63" s="164"/>
      <c r="BI63" s="164"/>
      <c r="BJ63" s="164"/>
      <c r="BK63" s="164"/>
      <c r="BL63" s="164"/>
      <c r="BM63" s="164"/>
      <c r="BN63" s="164"/>
      <c r="BO63" s="164"/>
      <c r="BP63" s="164"/>
      <c r="BQ63" s="164"/>
      <c r="BR63" s="164"/>
      <c r="BS63" s="164"/>
      <c r="BT63" s="164"/>
      <c r="BU63" s="164"/>
      <c r="BV63" s="164"/>
      <c r="BW63" s="164"/>
      <c r="BX63" s="164"/>
      <c r="BY63" s="164"/>
      <c r="BZ63" s="164"/>
      <c r="CA63" s="164"/>
      <c r="CB63" s="164"/>
    </row>
    <row r="64" spans="1:80">
      <c r="A64" s="4"/>
      <c r="B64" s="4"/>
      <c r="C64" s="4"/>
      <c r="D64" s="4"/>
      <c r="E64" s="4"/>
      <c r="F64" s="4"/>
      <c r="G64" s="4"/>
      <c r="H64" s="3"/>
      <c r="I64" s="4"/>
      <c r="J64" s="4"/>
      <c r="K64" s="4"/>
      <c r="L64" s="4"/>
      <c r="M64" s="3"/>
      <c r="N64" s="4"/>
      <c r="O64" s="4"/>
      <c r="P64" s="4"/>
      <c r="Q64" s="4"/>
      <c r="R64" s="4"/>
      <c r="S64" s="4"/>
      <c r="T64" s="4"/>
      <c r="U64" s="164"/>
      <c r="V64" s="164"/>
      <c r="W64" s="164"/>
      <c r="X64" s="164"/>
      <c r="Y64" s="164"/>
      <c r="Z64" s="167"/>
      <c r="AA64" s="164"/>
      <c r="AB64" s="164"/>
      <c r="AC64" s="164"/>
      <c r="AD64" s="4"/>
      <c r="AE64" s="4"/>
      <c r="AF64" s="4"/>
      <c r="AG64" s="4"/>
      <c r="AH64" s="4"/>
      <c r="AI64" s="4"/>
      <c r="AJ64" s="4"/>
      <c r="AK64" s="4"/>
      <c r="AL64" s="4"/>
      <c r="AM64" s="4"/>
      <c r="AN64" s="4"/>
      <c r="AO64" s="4"/>
      <c r="AP64" s="4"/>
      <c r="AQ64" s="4"/>
      <c r="AR64" s="4"/>
      <c r="AS64" s="164"/>
      <c r="AT64" s="164"/>
      <c r="AU64" s="164"/>
      <c r="AV64" s="164"/>
      <c r="AW64" s="164"/>
      <c r="AX64" s="164"/>
      <c r="AY64" s="167"/>
      <c r="AZ64" s="164"/>
      <c r="BA64" s="164"/>
      <c r="BB64" s="164"/>
      <c r="BC64" s="164"/>
      <c r="BD64" s="164"/>
      <c r="BE64" s="164"/>
      <c r="BF64" s="164"/>
      <c r="BG64" s="164"/>
      <c r="BH64" s="164"/>
      <c r="BI64" s="164"/>
      <c r="BJ64" s="164"/>
      <c r="BK64" s="164"/>
      <c r="BL64" s="164"/>
      <c r="BM64" s="164"/>
      <c r="BN64" s="164"/>
      <c r="BO64" s="164"/>
      <c r="BP64" s="164"/>
      <c r="BQ64" s="164"/>
      <c r="BR64" s="164"/>
      <c r="BS64" s="164"/>
      <c r="BT64" s="164"/>
      <c r="BU64" s="164"/>
      <c r="BV64" s="164"/>
      <c r="BW64" s="164"/>
      <c r="BX64" s="164"/>
      <c r="BY64" s="164"/>
      <c r="BZ64" s="164"/>
      <c r="CA64" s="164"/>
      <c r="CB64" s="164"/>
    </row>
    <row r="65" spans="1:80">
      <c r="A65" s="4"/>
      <c r="B65" s="4"/>
      <c r="C65" s="4"/>
      <c r="D65" s="4"/>
      <c r="E65" s="4"/>
      <c r="F65" s="4"/>
      <c r="G65" s="4"/>
      <c r="H65" s="3"/>
      <c r="I65" s="4"/>
      <c r="J65" s="4"/>
      <c r="K65" s="4"/>
      <c r="L65" s="4"/>
      <c r="M65" s="3"/>
      <c r="N65" s="4"/>
      <c r="O65" s="4"/>
      <c r="P65" s="4"/>
      <c r="Q65" s="4"/>
      <c r="R65" s="4"/>
      <c r="S65" s="4"/>
      <c r="T65" s="4"/>
      <c r="U65" s="164"/>
      <c r="V65" s="164"/>
      <c r="W65" s="164"/>
      <c r="X65" s="164"/>
      <c r="Y65" s="164"/>
      <c r="Z65" s="167"/>
      <c r="AA65" s="164"/>
      <c r="AB65" s="164"/>
      <c r="AC65" s="164"/>
      <c r="AD65" s="4"/>
      <c r="AE65" s="4"/>
      <c r="AF65" s="4"/>
      <c r="AG65" s="4"/>
      <c r="AH65" s="4"/>
      <c r="AI65" s="4"/>
      <c r="AJ65" s="4"/>
      <c r="AK65" s="4"/>
      <c r="AL65" s="4"/>
      <c r="AM65" s="4"/>
      <c r="AN65" s="4"/>
      <c r="AO65" s="4"/>
      <c r="AP65" s="4"/>
      <c r="AQ65" s="4"/>
      <c r="AR65" s="4"/>
      <c r="AS65" s="164"/>
      <c r="AT65" s="164"/>
      <c r="AU65" s="164"/>
      <c r="AV65" s="164"/>
      <c r="AW65" s="164"/>
      <c r="AX65" s="164"/>
      <c r="AY65" s="167"/>
      <c r="AZ65" s="164"/>
      <c r="BA65" s="164"/>
      <c r="BB65" s="164"/>
      <c r="BC65" s="164"/>
      <c r="BD65" s="164"/>
      <c r="BE65" s="164"/>
      <c r="BF65" s="164"/>
      <c r="BG65" s="164"/>
      <c r="BH65" s="164"/>
      <c r="BI65" s="164"/>
      <c r="BJ65" s="164"/>
      <c r="BK65" s="164"/>
      <c r="BL65" s="164"/>
      <c r="BM65" s="164"/>
      <c r="BN65" s="164"/>
      <c r="BO65" s="164"/>
      <c r="BP65" s="164"/>
      <c r="BQ65" s="164"/>
      <c r="BR65" s="164"/>
      <c r="BS65" s="164"/>
      <c r="BT65" s="164"/>
      <c r="BU65" s="164"/>
      <c r="BV65" s="164"/>
      <c r="BW65" s="164"/>
      <c r="BX65" s="164"/>
      <c r="BY65" s="164"/>
      <c r="BZ65" s="164"/>
      <c r="CA65" s="164"/>
      <c r="CB65" s="164"/>
    </row>
    <row r="66" spans="1:80">
      <c r="A66" s="4"/>
      <c r="B66" s="4"/>
      <c r="C66" s="4"/>
      <c r="D66" s="4"/>
      <c r="E66" s="4"/>
      <c r="F66" s="4"/>
      <c r="G66" s="4"/>
      <c r="H66" s="3"/>
      <c r="I66" s="4"/>
      <c r="J66" s="4"/>
      <c r="K66" s="4"/>
      <c r="L66" s="4"/>
      <c r="M66" s="3"/>
      <c r="N66" s="4"/>
      <c r="O66" s="4"/>
      <c r="P66" s="4"/>
      <c r="Q66" s="4"/>
      <c r="R66" s="4"/>
      <c r="S66" s="4"/>
      <c r="T66" s="4"/>
      <c r="U66" s="164"/>
      <c r="V66" s="164"/>
      <c r="W66" s="164"/>
      <c r="X66" s="164"/>
      <c r="Y66" s="164"/>
      <c r="Z66" s="167"/>
      <c r="AA66" s="164"/>
      <c r="AB66" s="164"/>
      <c r="AC66" s="164"/>
      <c r="AD66" s="4"/>
      <c r="AE66" s="4"/>
      <c r="AF66" s="4"/>
      <c r="AG66" s="4"/>
      <c r="AH66" s="4"/>
      <c r="AI66" s="4"/>
      <c r="AJ66" s="4"/>
      <c r="AK66" s="4"/>
      <c r="AL66" s="4"/>
      <c r="AM66" s="4"/>
      <c r="AN66" s="4"/>
      <c r="AO66" s="4"/>
      <c r="AP66" s="4"/>
      <c r="AQ66" s="4"/>
      <c r="AR66" s="4"/>
      <c r="AS66" s="164"/>
      <c r="AT66" s="164"/>
      <c r="AU66" s="164"/>
      <c r="AV66" s="164"/>
      <c r="AW66" s="164"/>
      <c r="AX66" s="164"/>
      <c r="AY66" s="167"/>
      <c r="AZ66" s="164"/>
      <c r="BA66" s="164"/>
      <c r="BB66" s="164"/>
      <c r="BC66" s="164"/>
      <c r="BD66" s="164"/>
      <c r="BE66" s="164"/>
      <c r="BF66" s="164"/>
      <c r="BG66" s="164"/>
      <c r="BH66" s="164"/>
      <c r="BI66" s="164"/>
      <c r="BJ66" s="164"/>
      <c r="BK66" s="164"/>
      <c r="BL66" s="164"/>
      <c r="BM66" s="164"/>
      <c r="BN66" s="164"/>
      <c r="BO66" s="164"/>
      <c r="BP66" s="164"/>
      <c r="BQ66" s="164"/>
      <c r="BR66" s="164"/>
      <c r="BS66" s="164"/>
      <c r="BT66" s="164"/>
      <c r="BU66" s="164"/>
      <c r="BV66" s="164"/>
      <c r="BW66" s="164"/>
      <c r="BX66" s="164"/>
      <c r="BY66" s="164"/>
      <c r="BZ66" s="164"/>
      <c r="CA66" s="164"/>
      <c r="CB66" s="164"/>
    </row>
    <row r="67" spans="1:80">
      <c r="A67" s="4"/>
      <c r="B67" s="4"/>
      <c r="C67" s="4"/>
      <c r="D67" s="4"/>
      <c r="E67" s="4"/>
      <c r="F67" s="4"/>
      <c r="G67" s="4"/>
      <c r="H67" s="3"/>
      <c r="I67" s="4"/>
      <c r="J67" s="4"/>
      <c r="K67" s="4"/>
      <c r="L67" s="4"/>
      <c r="M67" s="3"/>
      <c r="N67" s="4"/>
      <c r="O67" s="4"/>
      <c r="P67" s="4"/>
      <c r="Q67" s="4"/>
      <c r="R67" s="4"/>
      <c r="S67" s="4"/>
      <c r="T67" s="4"/>
      <c r="U67" s="164"/>
      <c r="V67" s="164"/>
      <c r="W67" s="164"/>
      <c r="X67" s="164"/>
      <c r="Y67" s="164"/>
      <c r="Z67" s="167"/>
      <c r="AA67" s="164"/>
      <c r="AB67" s="164"/>
      <c r="AC67" s="164"/>
      <c r="AD67" s="4"/>
      <c r="AE67" s="4"/>
      <c r="AF67" s="4"/>
      <c r="AG67" s="4"/>
      <c r="AH67" s="4"/>
      <c r="AI67" s="4"/>
      <c r="AJ67" s="4"/>
      <c r="AK67" s="4"/>
      <c r="AL67" s="4"/>
      <c r="AM67" s="4"/>
      <c r="AN67" s="4"/>
      <c r="AO67" s="4"/>
      <c r="AP67" s="4"/>
      <c r="AQ67" s="4"/>
      <c r="AR67" s="4"/>
      <c r="AS67" s="164"/>
      <c r="AT67" s="164"/>
      <c r="AU67" s="164"/>
      <c r="AV67" s="164"/>
      <c r="AW67" s="164"/>
      <c r="AX67" s="164"/>
      <c r="AY67" s="167"/>
      <c r="AZ67" s="164"/>
      <c r="BA67" s="164"/>
      <c r="BB67" s="164"/>
      <c r="BC67" s="164"/>
      <c r="BD67" s="164"/>
      <c r="BE67" s="164"/>
      <c r="BF67" s="164"/>
      <c r="BG67" s="164"/>
      <c r="BH67" s="164"/>
      <c r="BI67" s="164"/>
      <c r="BJ67" s="164"/>
      <c r="BK67" s="164"/>
      <c r="BL67" s="164"/>
      <c r="BM67" s="164"/>
      <c r="BN67" s="164"/>
      <c r="BO67" s="164"/>
      <c r="BP67" s="164"/>
      <c r="BQ67" s="164"/>
      <c r="BR67" s="164"/>
      <c r="BS67" s="164"/>
      <c r="BT67" s="164"/>
      <c r="BU67" s="164"/>
      <c r="BV67" s="164"/>
      <c r="BW67" s="164"/>
      <c r="BX67" s="164"/>
      <c r="BY67" s="164"/>
      <c r="BZ67" s="164"/>
      <c r="CA67" s="164"/>
      <c r="CB67" s="164"/>
    </row>
    <row r="68" spans="1:80">
      <c r="A68" s="4"/>
      <c r="B68" s="4"/>
      <c r="C68" s="4"/>
      <c r="D68" s="4"/>
      <c r="E68" s="4"/>
      <c r="F68" s="4"/>
      <c r="G68" s="4"/>
      <c r="H68" s="3"/>
      <c r="I68" s="4"/>
      <c r="J68" s="4"/>
      <c r="K68" s="4"/>
      <c r="L68" s="4"/>
      <c r="M68" s="3"/>
      <c r="N68" s="4"/>
      <c r="O68" s="4"/>
      <c r="P68" s="4"/>
      <c r="Q68" s="4"/>
      <c r="R68" s="4"/>
      <c r="S68" s="4"/>
      <c r="T68" s="4"/>
      <c r="U68" s="164"/>
      <c r="V68" s="164"/>
      <c r="W68" s="164"/>
      <c r="X68" s="164"/>
      <c r="Y68" s="164"/>
      <c r="Z68" s="167"/>
      <c r="AA68" s="164"/>
      <c r="AB68" s="164"/>
      <c r="AC68" s="164"/>
      <c r="AD68" s="252"/>
      <c r="AE68" s="252"/>
      <c r="AF68" s="252"/>
      <c r="AG68" s="252"/>
      <c r="AH68" s="252"/>
      <c r="AI68" s="252"/>
      <c r="AJ68" s="252"/>
      <c r="AK68" s="252"/>
      <c r="AL68" s="252"/>
      <c r="AM68" s="252"/>
      <c r="AN68" s="252"/>
      <c r="AO68" s="252"/>
      <c r="AP68" s="252"/>
      <c r="AQ68" s="252"/>
      <c r="AR68" s="4"/>
      <c r="AS68" s="164"/>
      <c r="AT68" s="164"/>
      <c r="AU68" s="164"/>
      <c r="AV68" s="164"/>
      <c r="AW68" s="164"/>
      <c r="AX68" s="164"/>
      <c r="AY68" s="167"/>
      <c r="AZ68" s="164"/>
      <c r="BA68" s="164"/>
      <c r="BB68" s="164"/>
      <c r="BC68" s="164"/>
      <c r="BD68" s="164"/>
      <c r="BE68" s="164"/>
      <c r="BF68" s="164"/>
      <c r="BG68" s="164"/>
      <c r="BH68" s="164"/>
      <c r="BI68" s="164"/>
      <c r="BJ68" s="164"/>
      <c r="BK68" s="164"/>
      <c r="BL68" s="164"/>
      <c r="BM68" s="164"/>
      <c r="BN68" s="164"/>
      <c r="BO68" s="164"/>
      <c r="BP68" s="164"/>
      <c r="BQ68" s="164"/>
      <c r="BR68" s="164"/>
      <c r="BS68" s="164"/>
      <c r="BT68" s="164"/>
      <c r="BU68" s="164"/>
      <c r="BV68" s="164"/>
      <c r="BW68" s="164"/>
      <c r="BX68" s="164"/>
      <c r="BY68" s="164"/>
      <c r="BZ68" s="164"/>
      <c r="CA68" s="164"/>
      <c r="CB68" s="164"/>
    </row>
    <row r="69" spans="1:80">
      <c r="A69" s="4"/>
      <c r="B69" s="4"/>
      <c r="C69" s="4"/>
      <c r="D69" s="4"/>
      <c r="E69" s="4"/>
      <c r="F69" s="4"/>
      <c r="G69" s="4"/>
      <c r="H69" s="3"/>
      <c r="I69" s="4"/>
      <c r="J69" s="4"/>
      <c r="K69" s="4"/>
      <c r="L69" s="4"/>
      <c r="M69" s="3"/>
      <c r="N69" s="4"/>
      <c r="O69" s="4"/>
      <c r="P69" s="4"/>
      <c r="Q69" s="4"/>
      <c r="R69" s="4"/>
      <c r="S69" s="4"/>
      <c r="T69" s="4"/>
      <c r="U69" s="164"/>
      <c r="V69" s="164"/>
      <c r="W69" s="164"/>
      <c r="X69" s="164"/>
      <c r="Y69" s="164"/>
      <c r="Z69" s="167"/>
      <c r="AA69" s="164"/>
      <c r="AB69" s="164"/>
      <c r="AC69" s="164"/>
      <c r="AD69" s="3"/>
      <c r="AE69" s="3"/>
      <c r="AF69" s="3"/>
      <c r="AG69" s="3"/>
      <c r="AH69" s="4"/>
      <c r="AI69" s="3"/>
      <c r="AJ69" s="3"/>
      <c r="AK69" s="3"/>
      <c r="AL69" s="3"/>
      <c r="AM69" s="4"/>
      <c r="AN69" s="4"/>
      <c r="AO69" s="4"/>
      <c r="AP69" s="4"/>
      <c r="AQ69" s="4"/>
      <c r="AR69" s="4"/>
      <c r="AS69" s="164"/>
      <c r="AT69" s="164"/>
      <c r="AU69" s="164"/>
      <c r="AV69" s="164"/>
      <c r="AW69" s="164"/>
      <c r="AX69" s="164"/>
      <c r="AY69" s="167"/>
      <c r="AZ69" s="164"/>
      <c r="BA69" s="164"/>
      <c r="BB69" s="164"/>
      <c r="BC69" s="164"/>
      <c r="BD69" s="164"/>
      <c r="BE69" s="164"/>
      <c r="BF69" s="164"/>
      <c r="BG69" s="164"/>
      <c r="BH69" s="164"/>
      <c r="BI69" s="164"/>
      <c r="BJ69" s="164"/>
      <c r="BK69" s="164"/>
      <c r="BL69" s="164"/>
      <c r="BM69" s="164"/>
      <c r="BN69" s="164"/>
      <c r="BO69" s="164"/>
      <c r="BP69" s="164"/>
      <c r="BQ69" s="164"/>
      <c r="BR69" s="164"/>
      <c r="BS69" s="164"/>
      <c r="BT69" s="164"/>
      <c r="BU69" s="164"/>
      <c r="BV69" s="164"/>
      <c r="BW69" s="164"/>
      <c r="BX69" s="164"/>
      <c r="BY69" s="164"/>
      <c r="BZ69" s="164"/>
      <c r="CA69" s="164"/>
      <c r="CB69" s="164"/>
    </row>
    <row r="70" spans="1:80">
      <c r="A70" s="4"/>
      <c r="B70" s="4"/>
      <c r="C70" s="4"/>
      <c r="D70" s="4"/>
      <c r="E70" s="4"/>
      <c r="F70" s="4"/>
      <c r="G70" s="4"/>
      <c r="H70" s="3"/>
      <c r="I70" s="4"/>
      <c r="J70" s="4"/>
      <c r="K70" s="4"/>
      <c r="L70" s="4"/>
      <c r="M70" s="3"/>
      <c r="N70" s="4"/>
      <c r="O70" s="4"/>
      <c r="P70" s="4"/>
      <c r="Q70" s="4"/>
      <c r="R70" s="4"/>
      <c r="S70" s="4"/>
      <c r="T70" s="4"/>
      <c r="U70" s="164"/>
      <c r="V70" s="164"/>
      <c r="W70" s="164"/>
      <c r="X70" s="164"/>
      <c r="Y70" s="164"/>
      <c r="Z70" s="167"/>
      <c r="AA70" s="164"/>
      <c r="AB70" s="164"/>
      <c r="AC70" s="164"/>
      <c r="AD70" s="3"/>
      <c r="AE70" s="3"/>
      <c r="AF70" s="3"/>
      <c r="AG70" s="3"/>
      <c r="AH70" s="4"/>
      <c r="AI70" s="3"/>
      <c r="AJ70" s="3"/>
      <c r="AK70" s="3"/>
      <c r="AL70" s="3"/>
      <c r="AM70" s="4"/>
      <c r="AN70" s="4"/>
      <c r="AO70" s="4"/>
      <c r="AP70" s="4"/>
      <c r="AQ70" s="4"/>
      <c r="AR70" s="4"/>
      <c r="AS70" s="164"/>
      <c r="AT70" s="164"/>
      <c r="AU70" s="164"/>
      <c r="AV70" s="164"/>
      <c r="AW70" s="164"/>
      <c r="AX70" s="164"/>
      <c r="AY70" s="167"/>
      <c r="AZ70" s="164"/>
      <c r="BA70" s="164"/>
      <c r="BB70" s="164"/>
      <c r="BC70" s="164"/>
      <c r="BD70" s="164"/>
      <c r="BE70" s="164"/>
      <c r="BF70" s="164"/>
      <c r="BG70" s="164"/>
      <c r="BH70" s="164"/>
      <c r="BI70" s="164"/>
      <c r="BJ70" s="164"/>
      <c r="BK70" s="164"/>
      <c r="BL70" s="164"/>
      <c r="BM70" s="164"/>
      <c r="BN70" s="164"/>
      <c r="BO70" s="164"/>
      <c r="BP70" s="164"/>
      <c r="BQ70" s="164"/>
      <c r="BR70" s="164"/>
      <c r="BS70" s="164"/>
      <c r="BT70" s="164"/>
      <c r="BU70" s="164"/>
      <c r="BV70" s="164"/>
      <c r="BW70" s="164"/>
      <c r="BX70" s="164"/>
      <c r="BY70" s="164"/>
      <c r="BZ70" s="164"/>
      <c r="CA70" s="164"/>
      <c r="CB70" s="164"/>
    </row>
    <row r="71" spans="1:80">
      <c r="A71" s="4"/>
      <c r="B71" s="4"/>
      <c r="C71" s="4"/>
      <c r="D71" s="4"/>
      <c r="E71" s="4"/>
      <c r="F71" s="4"/>
      <c r="G71" s="4"/>
      <c r="H71" s="3"/>
      <c r="I71" s="4"/>
      <c r="J71" s="4"/>
      <c r="K71" s="4"/>
      <c r="L71" s="4"/>
      <c r="M71" s="3"/>
      <c r="N71" s="4"/>
      <c r="O71" s="4"/>
      <c r="P71" s="4"/>
      <c r="Q71" s="4"/>
      <c r="R71" s="4"/>
      <c r="S71" s="4"/>
      <c r="T71" s="4"/>
      <c r="U71" s="164"/>
      <c r="V71" s="164"/>
      <c r="W71" s="164"/>
      <c r="X71" s="164"/>
      <c r="Y71" s="164"/>
      <c r="Z71" s="167"/>
      <c r="AA71" s="164"/>
      <c r="AB71" s="164"/>
      <c r="AC71" s="164"/>
      <c r="AD71" s="3"/>
      <c r="AE71" s="3"/>
      <c r="AF71" s="3"/>
      <c r="AG71" s="3"/>
      <c r="AH71" s="4"/>
      <c r="AI71" s="3"/>
      <c r="AJ71" s="3"/>
      <c r="AK71" s="3"/>
      <c r="AL71" s="3"/>
      <c r="AM71" s="4"/>
      <c r="AN71" s="4"/>
      <c r="AO71" s="4"/>
      <c r="AP71" s="4"/>
      <c r="AQ71" s="4"/>
      <c r="AR71" s="4"/>
      <c r="AS71" s="164"/>
      <c r="AT71" s="164"/>
      <c r="AU71" s="164"/>
      <c r="AV71" s="164"/>
      <c r="AW71" s="164"/>
      <c r="AX71" s="164"/>
      <c r="AY71" s="167"/>
      <c r="AZ71" s="164"/>
      <c r="BA71" s="164"/>
      <c r="BB71" s="164"/>
      <c r="BC71" s="164"/>
      <c r="BD71" s="164"/>
      <c r="BE71" s="164"/>
      <c r="BF71" s="164"/>
      <c r="BG71" s="164"/>
      <c r="BH71" s="164"/>
      <c r="BI71" s="164"/>
      <c r="BJ71" s="164"/>
      <c r="BK71" s="164"/>
      <c r="BL71" s="164"/>
      <c r="BM71" s="164"/>
      <c r="BN71" s="164"/>
      <c r="BO71" s="164"/>
      <c r="BP71" s="164"/>
      <c r="BQ71" s="164"/>
      <c r="BR71" s="164"/>
      <c r="BS71" s="164"/>
      <c r="BT71" s="164"/>
      <c r="BU71" s="164"/>
      <c r="BV71" s="164"/>
      <c r="BW71" s="164"/>
      <c r="BX71" s="164"/>
      <c r="BY71" s="164"/>
      <c r="BZ71" s="164"/>
      <c r="CA71" s="164"/>
      <c r="CB71" s="164"/>
    </row>
    <row r="72" spans="1:80">
      <c r="A72" s="4"/>
      <c r="B72" s="4"/>
      <c r="C72" s="4"/>
      <c r="D72" s="4"/>
      <c r="E72" s="4"/>
      <c r="F72" s="4"/>
      <c r="G72" s="4"/>
      <c r="H72" s="3"/>
      <c r="I72" s="4"/>
      <c r="J72" s="4"/>
      <c r="K72" s="4"/>
      <c r="L72" s="4"/>
      <c r="M72" s="3"/>
      <c r="N72" s="4"/>
      <c r="O72" s="4"/>
      <c r="P72" s="4"/>
      <c r="Q72" s="4"/>
      <c r="R72" s="4"/>
      <c r="S72" s="4"/>
      <c r="T72" s="4"/>
      <c r="U72" s="164"/>
      <c r="V72" s="164"/>
      <c r="W72" s="164"/>
      <c r="X72" s="164"/>
      <c r="Y72" s="164"/>
      <c r="Z72" s="167"/>
      <c r="AA72" s="164"/>
      <c r="AB72" s="164"/>
      <c r="AC72" s="164"/>
      <c r="AD72" s="3"/>
      <c r="AE72" s="3"/>
      <c r="AF72" s="3"/>
      <c r="AG72" s="3"/>
      <c r="AH72" s="4"/>
      <c r="AI72" s="3"/>
      <c r="AJ72" s="3"/>
      <c r="AK72" s="3"/>
      <c r="AL72" s="3"/>
      <c r="AM72" s="4"/>
      <c r="AN72" s="4"/>
      <c r="AO72" s="4"/>
      <c r="AP72" s="4"/>
      <c r="AQ72" s="4"/>
      <c r="AR72" s="4"/>
      <c r="AS72" s="164"/>
      <c r="AT72" s="164"/>
      <c r="AU72" s="164"/>
      <c r="AV72" s="164"/>
      <c r="AW72" s="164"/>
      <c r="AX72" s="164"/>
      <c r="AY72" s="167"/>
      <c r="AZ72" s="164"/>
      <c r="BA72" s="164"/>
      <c r="BB72" s="164"/>
      <c r="BC72" s="164"/>
      <c r="BD72" s="164"/>
      <c r="BE72" s="164"/>
      <c r="BF72" s="164"/>
      <c r="BG72" s="164"/>
      <c r="BH72" s="164"/>
      <c r="BI72" s="164"/>
      <c r="BJ72" s="164"/>
      <c r="BK72" s="164"/>
      <c r="BL72" s="164"/>
      <c r="BM72" s="164"/>
      <c r="BN72" s="164"/>
      <c r="BO72" s="164"/>
      <c r="BP72" s="164"/>
      <c r="BQ72" s="164"/>
      <c r="BR72" s="164"/>
      <c r="BS72" s="164"/>
      <c r="BT72" s="164"/>
      <c r="BU72" s="164"/>
      <c r="BV72" s="164"/>
      <c r="BW72" s="164"/>
      <c r="BX72" s="164"/>
      <c r="BY72" s="164"/>
      <c r="BZ72" s="164"/>
      <c r="CA72" s="164"/>
      <c r="CB72" s="164"/>
    </row>
    <row r="73" spans="1:80">
      <c r="A73" s="4"/>
      <c r="B73" s="4"/>
      <c r="C73" s="4"/>
      <c r="D73" s="4"/>
      <c r="E73" s="4"/>
      <c r="F73" s="4"/>
      <c r="G73" s="4"/>
      <c r="H73" s="3"/>
      <c r="I73" s="4"/>
      <c r="J73" s="4"/>
      <c r="K73" s="4"/>
      <c r="L73" s="4"/>
      <c r="M73" s="3"/>
      <c r="N73" s="4"/>
      <c r="O73" s="4"/>
      <c r="P73" s="4"/>
      <c r="Q73" s="4"/>
      <c r="R73" s="4"/>
      <c r="S73" s="4"/>
      <c r="T73" s="4"/>
      <c r="V73" s="164"/>
      <c r="W73" s="164"/>
      <c r="X73" s="164"/>
      <c r="Y73" s="164"/>
      <c r="Z73" s="167"/>
      <c r="AA73" s="164"/>
      <c r="AB73" s="164"/>
      <c r="AC73" s="164"/>
      <c r="AD73" s="3"/>
      <c r="AE73" s="3"/>
      <c r="AF73" s="3"/>
      <c r="AG73" s="3"/>
      <c r="AH73" s="4"/>
      <c r="AI73" s="3"/>
      <c r="AJ73" s="3"/>
      <c r="AK73" s="3"/>
      <c r="AL73" s="3"/>
      <c r="AM73" s="4"/>
      <c r="AN73" s="4"/>
      <c r="AO73" s="4"/>
      <c r="AP73" s="4"/>
      <c r="AQ73" s="4"/>
      <c r="AR73" s="4"/>
      <c r="AS73" s="164"/>
      <c r="AT73" s="164"/>
      <c r="AU73" s="164"/>
      <c r="AV73" s="164"/>
      <c r="AW73" s="164"/>
      <c r="AX73" s="164"/>
      <c r="AY73" s="167"/>
      <c r="AZ73" s="164"/>
      <c r="BA73" s="164"/>
      <c r="BB73" s="164"/>
      <c r="BC73" s="164"/>
      <c r="BD73" s="164"/>
      <c r="BE73" s="164"/>
      <c r="BF73" s="164"/>
      <c r="BG73" s="164"/>
      <c r="BH73" s="164"/>
      <c r="BI73" s="164"/>
      <c r="BJ73" s="164"/>
      <c r="BK73" s="164"/>
      <c r="BL73" s="164"/>
      <c r="BM73" s="164"/>
      <c r="BN73" s="164"/>
      <c r="BO73" s="164"/>
      <c r="BP73" s="164"/>
      <c r="BQ73" s="164"/>
      <c r="BR73" s="164"/>
      <c r="BS73" s="164"/>
      <c r="BT73" s="164"/>
      <c r="BU73" s="164"/>
      <c r="BV73" s="164"/>
      <c r="BW73" s="164"/>
      <c r="BX73" s="164"/>
      <c r="BY73" s="164"/>
      <c r="BZ73" s="164"/>
      <c r="CA73" s="164"/>
      <c r="CB73" s="164"/>
    </row>
    <row r="74" spans="1:80">
      <c r="A74" s="4"/>
      <c r="B74" s="4"/>
      <c r="C74" s="4"/>
      <c r="D74" s="4"/>
      <c r="E74" s="4"/>
      <c r="F74" s="4"/>
      <c r="G74" s="4"/>
      <c r="H74" s="3"/>
      <c r="I74" s="4"/>
      <c r="J74" s="4"/>
      <c r="K74" s="4"/>
      <c r="L74" s="4"/>
      <c r="M74" s="3"/>
      <c r="N74" s="4"/>
      <c r="O74" s="4"/>
      <c r="P74" s="4"/>
      <c r="Q74" s="4"/>
      <c r="R74" s="4"/>
      <c r="S74" s="4"/>
      <c r="T74" s="4"/>
      <c r="V74" s="164"/>
      <c r="W74" s="164"/>
      <c r="X74" s="164"/>
      <c r="Y74" s="164"/>
      <c r="Z74" s="167"/>
      <c r="AA74" s="164"/>
      <c r="AB74" s="164"/>
      <c r="AC74" s="164"/>
      <c r="AD74" s="3"/>
      <c r="AE74" s="3"/>
      <c r="AF74" s="3"/>
      <c r="AG74" s="3"/>
      <c r="AH74" s="4"/>
      <c r="AI74" s="3"/>
      <c r="AJ74" s="3"/>
      <c r="AK74" s="3"/>
      <c r="AL74" s="3"/>
      <c r="AM74" s="4"/>
      <c r="AN74" s="4"/>
      <c r="AO74" s="4"/>
      <c r="AP74" s="4"/>
      <c r="AQ74" s="4"/>
      <c r="AR74" s="4"/>
      <c r="AS74" s="164"/>
      <c r="AT74" s="164"/>
      <c r="AU74" s="164"/>
      <c r="AV74" s="164"/>
      <c r="AW74" s="164"/>
      <c r="AX74" s="164"/>
      <c r="AY74" s="167"/>
      <c r="AZ74" s="164"/>
      <c r="BA74" s="164"/>
      <c r="BB74" s="164"/>
      <c r="BC74" s="164"/>
      <c r="BD74" s="164"/>
      <c r="BE74" s="164"/>
      <c r="BF74" s="164"/>
      <c r="BG74" s="164"/>
      <c r="BH74" s="164"/>
      <c r="BI74" s="164"/>
      <c r="BJ74" s="164"/>
      <c r="BK74" s="164"/>
      <c r="BL74" s="164"/>
      <c r="BM74" s="164"/>
      <c r="BN74" s="164"/>
      <c r="BO74" s="164"/>
      <c r="BP74" s="164"/>
      <c r="BQ74" s="164"/>
      <c r="BR74" s="164"/>
      <c r="BS74" s="164"/>
      <c r="BT74" s="164"/>
      <c r="BU74" s="164"/>
      <c r="BV74" s="164"/>
      <c r="BW74" s="164"/>
      <c r="BX74" s="164"/>
      <c r="BY74" s="164"/>
      <c r="BZ74" s="164"/>
      <c r="CA74" s="164"/>
      <c r="CB74" s="164"/>
    </row>
    <row r="75" spans="1:80">
      <c r="A75" s="4"/>
      <c r="B75" s="4"/>
      <c r="C75" s="4"/>
      <c r="D75" s="4"/>
      <c r="E75" s="4"/>
      <c r="F75" s="4"/>
      <c r="G75" s="4"/>
      <c r="H75" s="3"/>
      <c r="I75" s="4"/>
      <c r="J75" s="4"/>
      <c r="K75" s="4"/>
      <c r="L75" s="4"/>
      <c r="M75" s="3"/>
      <c r="N75" s="4"/>
      <c r="O75" s="4"/>
      <c r="P75" s="4"/>
      <c r="Q75" s="4"/>
      <c r="R75" s="4"/>
      <c r="S75" s="4"/>
      <c r="T75" s="4"/>
      <c r="U75" s="164"/>
      <c r="V75" s="164"/>
      <c r="W75" s="164"/>
      <c r="X75" s="164"/>
      <c r="Y75" s="164"/>
      <c r="Z75" s="167"/>
      <c r="AA75" s="164"/>
      <c r="AB75" s="164"/>
      <c r="AC75" s="164"/>
      <c r="AD75" s="3"/>
      <c r="AE75" s="3"/>
      <c r="AF75" s="3"/>
      <c r="AG75" s="3"/>
      <c r="AH75" s="4"/>
      <c r="AI75" s="3"/>
      <c r="AJ75" s="3"/>
      <c r="AK75" s="3"/>
      <c r="AL75" s="3"/>
      <c r="AM75" s="4"/>
      <c r="AN75" s="4"/>
      <c r="AO75" s="4"/>
      <c r="AP75" s="4"/>
      <c r="AQ75" s="4"/>
      <c r="AR75" s="4"/>
      <c r="AS75" s="164"/>
      <c r="AT75" s="164"/>
      <c r="AU75" s="164"/>
      <c r="AV75" s="164"/>
      <c r="AW75" s="164"/>
      <c r="AX75" s="164"/>
      <c r="AY75" s="167"/>
      <c r="AZ75" s="164"/>
      <c r="BA75" s="164"/>
      <c r="BB75" s="164"/>
      <c r="BC75" s="164"/>
      <c r="BD75" s="164"/>
      <c r="BE75" s="164"/>
      <c r="BF75" s="164"/>
      <c r="BG75" s="164"/>
      <c r="BH75" s="164"/>
      <c r="BI75" s="164"/>
      <c r="BJ75" s="164"/>
      <c r="BK75" s="164"/>
      <c r="BL75" s="164"/>
      <c r="BM75" s="164"/>
      <c r="BN75" s="164"/>
      <c r="BO75" s="164"/>
      <c r="BP75" s="164"/>
      <c r="BQ75" s="164"/>
      <c r="BR75" s="164"/>
      <c r="BS75" s="164"/>
      <c r="BT75" s="164"/>
      <c r="BU75" s="164"/>
      <c r="BV75" s="164"/>
      <c r="BW75" s="164"/>
      <c r="BX75" s="164"/>
      <c r="BY75" s="164"/>
      <c r="BZ75" s="164"/>
      <c r="CA75" s="164"/>
      <c r="CB75" s="164"/>
    </row>
    <row r="76" spans="1:80">
      <c r="A76" s="4"/>
      <c r="B76" s="4"/>
      <c r="C76" s="4"/>
      <c r="D76" s="4"/>
      <c r="E76" s="4"/>
      <c r="F76" s="4"/>
      <c r="G76" s="4"/>
      <c r="H76" s="3"/>
      <c r="I76" s="4"/>
      <c r="J76" s="4"/>
      <c r="K76" s="4"/>
      <c r="L76" s="4"/>
      <c r="M76" s="3"/>
      <c r="N76" s="4"/>
      <c r="O76" s="4"/>
      <c r="P76" s="4"/>
      <c r="Q76" s="4"/>
      <c r="R76" s="4"/>
      <c r="S76" s="4"/>
      <c r="T76" s="4"/>
      <c r="U76" s="164"/>
      <c r="V76" s="164"/>
      <c r="W76" s="164"/>
      <c r="X76" s="164"/>
      <c r="Y76" s="164"/>
      <c r="Z76" s="167"/>
      <c r="AA76" s="164"/>
      <c r="AB76" s="164"/>
      <c r="AC76" s="164"/>
      <c r="AD76" s="3"/>
      <c r="AE76" s="3"/>
      <c r="AF76" s="3"/>
      <c r="AG76" s="3"/>
      <c r="AH76" s="4"/>
      <c r="AI76" s="3"/>
      <c r="AJ76" s="3"/>
      <c r="AK76" s="3"/>
      <c r="AL76" s="3"/>
      <c r="AM76" s="4"/>
      <c r="AN76" s="4"/>
      <c r="AO76" s="4"/>
      <c r="AP76" s="4"/>
      <c r="AQ76" s="4"/>
      <c r="AR76" s="4"/>
      <c r="AS76" s="164"/>
      <c r="AT76" s="164"/>
      <c r="AU76" s="164"/>
      <c r="AV76" s="164"/>
      <c r="AW76" s="164"/>
      <c r="AX76" s="164"/>
      <c r="AY76" s="167"/>
      <c r="AZ76" s="164"/>
      <c r="BA76" s="164"/>
      <c r="BB76" s="164"/>
      <c r="BC76" s="164"/>
      <c r="BD76" s="164"/>
      <c r="BE76" s="164"/>
      <c r="BF76" s="164"/>
      <c r="BG76" s="164"/>
      <c r="BH76" s="164"/>
      <c r="BI76" s="164"/>
      <c r="BJ76" s="164"/>
      <c r="BK76" s="164"/>
      <c r="BL76" s="164"/>
      <c r="BM76" s="164"/>
      <c r="BN76" s="164"/>
      <c r="BO76" s="164"/>
      <c r="BP76" s="164"/>
      <c r="BQ76" s="164"/>
      <c r="BR76" s="164"/>
      <c r="BS76" s="164"/>
      <c r="BT76" s="164"/>
      <c r="BU76" s="164"/>
      <c r="BV76" s="164"/>
      <c r="BW76" s="164"/>
      <c r="BX76" s="164"/>
      <c r="BY76" s="164"/>
      <c r="BZ76" s="164"/>
      <c r="CA76" s="164"/>
      <c r="CB76" s="164"/>
    </row>
    <row r="77" spans="1:80">
      <c r="A77" s="4"/>
      <c r="B77" s="4"/>
      <c r="C77" s="4"/>
      <c r="D77" s="4"/>
      <c r="E77" s="4"/>
      <c r="F77" s="4"/>
      <c r="G77" s="4"/>
      <c r="H77" s="3"/>
      <c r="I77" s="4"/>
      <c r="J77" s="4"/>
      <c r="K77" s="4"/>
      <c r="L77" s="4"/>
      <c r="M77" s="3"/>
      <c r="N77" s="4"/>
      <c r="O77" s="4"/>
      <c r="P77" s="4"/>
      <c r="Q77" s="4"/>
      <c r="R77" s="4"/>
      <c r="S77" s="4"/>
      <c r="T77" s="4"/>
      <c r="U77" s="164"/>
      <c r="V77" s="164"/>
      <c r="W77" s="164"/>
      <c r="X77" s="164"/>
      <c r="Y77" s="164"/>
      <c r="Z77" s="167"/>
      <c r="AA77" s="164"/>
      <c r="AB77" s="164"/>
      <c r="AC77" s="164"/>
      <c r="AD77" s="3"/>
      <c r="AE77" s="3"/>
      <c r="AF77" s="3"/>
      <c r="AG77" s="3"/>
      <c r="AH77" s="4"/>
      <c r="AI77" s="3"/>
      <c r="AJ77" s="3"/>
      <c r="AK77" s="3"/>
      <c r="AL77" s="3"/>
      <c r="AM77" s="4"/>
      <c r="AN77" s="4"/>
      <c r="AO77" s="4"/>
      <c r="AP77" s="4"/>
      <c r="AQ77" s="4"/>
      <c r="AR77" s="4"/>
      <c r="AS77" s="164"/>
      <c r="AT77" s="164"/>
      <c r="AU77" s="164"/>
      <c r="AV77" s="164"/>
      <c r="AW77" s="164"/>
      <c r="AX77" s="164"/>
      <c r="AY77" s="167"/>
      <c r="AZ77" s="164"/>
      <c r="BA77" s="164"/>
      <c r="BB77" s="164"/>
      <c r="BC77" s="164"/>
      <c r="BD77" s="164"/>
      <c r="BE77" s="164"/>
      <c r="BF77" s="164"/>
      <c r="BG77" s="164"/>
      <c r="BH77" s="164"/>
      <c r="BI77" s="164"/>
      <c r="BJ77" s="164"/>
      <c r="BK77" s="164"/>
      <c r="BL77" s="164"/>
      <c r="BM77" s="164"/>
      <c r="BN77" s="164"/>
      <c r="BO77" s="164"/>
      <c r="BP77" s="164"/>
      <c r="BQ77" s="164"/>
      <c r="BR77" s="164"/>
      <c r="BS77" s="164"/>
      <c r="BT77" s="164"/>
      <c r="BU77" s="164"/>
      <c r="BV77" s="164"/>
      <c r="BW77" s="164"/>
      <c r="BX77" s="164"/>
      <c r="BY77" s="164"/>
      <c r="BZ77" s="164"/>
      <c r="CA77" s="164"/>
      <c r="CB77" s="164"/>
    </row>
    <row r="78" spans="1:80">
      <c r="A78" s="4"/>
      <c r="B78" s="4"/>
      <c r="C78" s="4"/>
      <c r="D78" s="4"/>
      <c r="E78" s="4"/>
      <c r="F78" s="4"/>
      <c r="G78" s="4"/>
      <c r="H78" s="3"/>
      <c r="I78" s="4"/>
      <c r="J78" s="4"/>
      <c r="K78" s="4"/>
      <c r="L78" s="4"/>
      <c r="M78" s="3"/>
      <c r="N78" s="4"/>
      <c r="O78" s="4"/>
      <c r="P78" s="4"/>
      <c r="Q78" s="4"/>
      <c r="R78" s="4"/>
      <c r="S78" s="4"/>
      <c r="T78" s="4"/>
      <c r="U78" s="395"/>
      <c r="V78" s="164"/>
      <c r="W78" s="164"/>
      <c r="X78" s="164"/>
      <c r="Y78" s="164"/>
      <c r="Z78" s="167"/>
      <c r="AA78" s="164"/>
      <c r="AB78" s="164"/>
      <c r="AC78" s="164"/>
      <c r="AD78" s="3"/>
      <c r="AE78" s="3"/>
      <c r="AF78" s="3"/>
      <c r="AG78" s="3"/>
      <c r="AH78" s="4"/>
      <c r="AI78" s="3"/>
      <c r="AJ78" s="3"/>
      <c r="AK78" s="3"/>
      <c r="AL78" s="3"/>
      <c r="AM78" s="4"/>
      <c r="AN78" s="4"/>
      <c r="AO78" s="4"/>
      <c r="AP78" s="4"/>
      <c r="AQ78" s="4"/>
      <c r="AR78" s="4"/>
      <c r="AS78" s="164"/>
      <c r="AT78" s="164"/>
      <c r="AU78" s="164"/>
      <c r="AV78" s="164"/>
      <c r="AW78" s="164"/>
      <c r="AX78" s="164"/>
      <c r="AY78" s="167"/>
      <c r="AZ78" s="164"/>
      <c r="BA78" s="164"/>
      <c r="BB78" s="164"/>
      <c r="BC78" s="164"/>
      <c r="BD78" s="164"/>
      <c r="BE78" s="164"/>
      <c r="BF78" s="164"/>
      <c r="BG78" s="164"/>
      <c r="BH78" s="164"/>
      <c r="BI78" s="164"/>
      <c r="BJ78" s="164"/>
      <c r="BK78" s="164"/>
      <c r="BL78" s="164"/>
      <c r="BM78" s="164"/>
      <c r="BN78" s="164"/>
      <c r="BO78" s="164"/>
      <c r="BP78" s="164"/>
      <c r="BQ78" s="164"/>
      <c r="BR78" s="164"/>
      <c r="BS78" s="164"/>
      <c r="BT78" s="164"/>
      <c r="BU78" s="164"/>
      <c r="BV78" s="164"/>
      <c r="BW78" s="164"/>
      <c r="BX78" s="164"/>
      <c r="BY78" s="164"/>
      <c r="BZ78" s="164"/>
      <c r="CA78" s="164"/>
      <c r="CB78" s="164"/>
    </row>
    <row r="79" spans="1:80">
      <c r="A79" s="4"/>
      <c r="B79" s="4"/>
      <c r="C79" s="4"/>
      <c r="D79" s="4"/>
      <c r="E79" s="4"/>
      <c r="F79" s="4"/>
      <c r="G79" s="4"/>
      <c r="H79" s="3"/>
      <c r="I79" s="4"/>
      <c r="J79" s="4"/>
      <c r="K79" s="4"/>
      <c r="L79" s="4"/>
      <c r="M79" s="3"/>
      <c r="N79" s="4"/>
      <c r="O79" s="4"/>
      <c r="P79" s="4"/>
      <c r="Q79" s="4"/>
      <c r="R79" s="4"/>
      <c r="S79" s="4"/>
      <c r="T79" s="4"/>
      <c r="U79" s="392"/>
      <c r="V79" s="164"/>
      <c r="W79" s="164"/>
      <c r="X79" s="164"/>
      <c r="Y79" s="164"/>
      <c r="Z79" s="167"/>
      <c r="AA79" s="164"/>
      <c r="AB79" s="164"/>
      <c r="AC79" s="164"/>
      <c r="AD79" s="3"/>
      <c r="AE79" s="3"/>
      <c r="AF79" s="3"/>
      <c r="AG79" s="3"/>
      <c r="AH79" s="4"/>
      <c r="AI79" s="3"/>
      <c r="AJ79" s="3"/>
      <c r="AK79" s="3"/>
      <c r="AL79" s="3"/>
      <c r="AM79" s="4"/>
      <c r="AN79" s="4"/>
      <c r="AO79" s="4"/>
      <c r="AP79" s="4"/>
      <c r="AQ79" s="4"/>
      <c r="AR79" s="4"/>
      <c r="AS79" s="164"/>
      <c r="AT79" s="164"/>
      <c r="AU79" s="164"/>
      <c r="AV79" s="164"/>
      <c r="AW79" s="164"/>
      <c r="AX79" s="164"/>
      <c r="AY79" s="167"/>
      <c r="AZ79" s="164"/>
      <c r="BA79" s="164"/>
      <c r="BB79" s="164"/>
      <c r="BC79" s="164"/>
      <c r="BD79" s="164"/>
      <c r="BE79" s="164"/>
      <c r="BF79" s="164"/>
      <c r="BG79" s="164"/>
      <c r="BH79" s="164"/>
      <c r="BI79" s="164"/>
      <c r="BJ79" s="164"/>
      <c r="BK79" s="164"/>
      <c r="BL79" s="164"/>
      <c r="BM79" s="164"/>
      <c r="BN79" s="164"/>
      <c r="BO79" s="164"/>
      <c r="BP79" s="164"/>
      <c r="BQ79" s="164"/>
      <c r="BR79" s="164"/>
      <c r="BS79" s="164"/>
      <c r="BT79" s="164"/>
      <c r="BU79" s="164"/>
      <c r="BV79" s="164"/>
      <c r="BW79" s="164"/>
      <c r="BX79" s="164"/>
      <c r="BY79" s="164"/>
      <c r="BZ79" s="164"/>
      <c r="CA79" s="164"/>
      <c r="CB79" s="164"/>
    </row>
    <row r="80" spans="1:80">
      <c r="A80" s="4"/>
      <c r="B80" s="4"/>
      <c r="C80" s="4"/>
      <c r="D80" s="4"/>
      <c r="E80" s="4"/>
      <c r="F80" s="4"/>
      <c r="G80" s="4"/>
      <c r="H80" s="3"/>
      <c r="I80" s="4"/>
      <c r="J80" s="4"/>
      <c r="K80" s="4"/>
      <c r="L80" s="4"/>
      <c r="M80" s="3"/>
      <c r="N80" s="4"/>
      <c r="O80" s="4"/>
      <c r="P80" s="4"/>
      <c r="Q80" s="4"/>
      <c r="R80" s="4"/>
      <c r="S80" s="4"/>
      <c r="T80" s="4"/>
      <c r="V80" s="164"/>
      <c r="W80" s="164"/>
      <c r="X80" s="164"/>
      <c r="Y80" s="164"/>
      <c r="Z80" s="167"/>
      <c r="AA80" s="164"/>
      <c r="AB80" s="164"/>
      <c r="AC80" s="164"/>
      <c r="AD80" s="3"/>
      <c r="AE80" s="3"/>
      <c r="AF80" s="3"/>
      <c r="AG80" s="3"/>
      <c r="AH80" s="4"/>
      <c r="AI80" s="3"/>
      <c r="AJ80" s="3"/>
      <c r="AK80" s="3"/>
      <c r="AL80" s="3"/>
      <c r="AM80" s="4"/>
      <c r="AN80" s="4"/>
      <c r="AO80" s="4"/>
      <c r="AP80" s="4"/>
      <c r="AQ80" s="4"/>
      <c r="AR80" s="4"/>
      <c r="AS80" s="164"/>
      <c r="AT80" s="164"/>
      <c r="AU80" s="164"/>
      <c r="AV80" s="164"/>
      <c r="AW80" s="164"/>
      <c r="AX80" s="164"/>
      <c r="AY80" s="167"/>
      <c r="AZ80" s="164"/>
      <c r="BA80" s="164"/>
      <c r="BB80" s="164"/>
      <c r="BC80" s="164"/>
      <c r="BD80" s="164"/>
      <c r="BE80" s="164"/>
      <c r="BF80" s="164"/>
      <c r="BG80" s="164"/>
      <c r="BH80" s="164"/>
      <c r="BI80" s="164"/>
      <c r="BJ80" s="164"/>
      <c r="BK80" s="164"/>
      <c r="BL80" s="164"/>
      <c r="BM80" s="164"/>
      <c r="BN80" s="164"/>
      <c r="BO80" s="164"/>
      <c r="BP80" s="164"/>
      <c r="BQ80" s="164"/>
      <c r="BR80" s="164"/>
      <c r="BS80" s="164"/>
      <c r="BT80" s="164"/>
      <c r="BU80" s="164"/>
      <c r="BV80" s="164"/>
      <c r="BW80" s="164"/>
      <c r="BX80" s="164"/>
      <c r="BY80" s="164"/>
      <c r="BZ80" s="164"/>
      <c r="CA80" s="164"/>
      <c r="CB80" s="164"/>
    </row>
    <row r="81" spans="1:80">
      <c r="A81" s="4"/>
      <c r="B81" s="4"/>
      <c r="C81" s="4"/>
      <c r="D81" s="4"/>
      <c r="E81" s="4"/>
      <c r="F81" s="4"/>
      <c r="G81" s="4"/>
      <c r="H81" s="3"/>
      <c r="I81" s="4"/>
      <c r="J81" s="4"/>
      <c r="K81" s="4"/>
      <c r="L81" s="4"/>
      <c r="M81" s="3"/>
      <c r="N81" s="4"/>
      <c r="O81" s="4"/>
      <c r="P81" s="4"/>
      <c r="Q81" s="4"/>
      <c r="R81" s="4"/>
      <c r="S81" s="4"/>
      <c r="T81" s="4"/>
      <c r="V81" s="164"/>
      <c r="W81" s="164"/>
      <c r="X81" s="164"/>
      <c r="Y81" s="164"/>
      <c r="Z81" s="167"/>
      <c r="AA81" s="164"/>
      <c r="AB81" s="164"/>
      <c r="AC81" s="164"/>
      <c r="AD81" s="3"/>
      <c r="AE81" s="3"/>
      <c r="AF81" s="3"/>
      <c r="AG81" s="3"/>
      <c r="AH81" s="4"/>
      <c r="AI81" s="3"/>
      <c r="AJ81" s="3"/>
      <c r="AK81" s="3"/>
      <c r="AL81" s="3"/>
      <c r="AM81" s="4"/>
      <c r="AN81" s="4"/>
      <c r="AO81" s="4"/>
      <c r="AP81" s="4"/>
      <c r="AQ81" s="4"/>
      <c r="AR81" s="4"/>
      <c r="AS81" s="164"/>
      <c r="AT81" s="164"/>
      <c r="AU81" s="164"/>
      <c r="AV81" s="164"/>
      <c r="AW81" s="164"/>
      <c r="AX81" s="164"/>
      <c r="AY81" s="167"/>
      <c r="AZ81" s="164"/>
      <c r="BA81" s="164"/>
      <c r="BB81" s="164"/>
      <c r="BC81" s="164"/>
      <c r="BD81" s="164"/>
      <c r="BE81" s="164"/>
      <c r="BF81" s="164"/>
      <c r="BG81" s="164"/>
      <c r="BH81" s="164"/>
      <c r="BI81" s="164"/>
      <c r="BJ81" s="164"/>
      <c r="BK81" s="164"/>
      <c r="BL81" s="164"/>
      <c r="BM81" s="164"/>
      <c r="BN81" s="164"/>
      <c r="BO81" s="164"/>
      <c r="BP81" s="164"/>
      <c r="BQ81" s="164"/>
      <c r="BR81" s="164"/>
      <c r="BS81" s="164"/>
      <c r="BT81" s="164"/>
      <c r="BU81" s="164"/>
      <c r="BV81" s="164"/>
      <c r="BW81" s="164"/>
      <c r="BX81" s="164"/>
      <c r="BY81" s="164"/>
      <c r="BZ81" s="164"/>
      <c r="CA81" s="164"/>
      <c r="CB81" s="164"/>
    </row>
    <row r="82" spans="1:80">
      <c r="A82" s="4"/>
      <c r="B82" s="4"/>
      <c r="C82" s="4"/>
      <c r="D82" s="4"/>
      <c r="E82" s="4"/>
      <c r="F82" s="4"/>
      <c r="G82" s="4"/>
      <c r="H82" s="3"/>
      <c r="I82" s="4"/>
      <c r="J82" s="4"/>
      <c r="K82" s="4"/>
      <c r="L82" s="4"/>
      <c r="M82" s="3"/>
      <c r="N82" s="4"/>
      <c r="O82" s="4"/>
      <c r="P82" s="4"/>
      <c r="Q82" s="4"/>
      <c r="R82" s="4"/>
      <c r="S82" s="4"/>
      <c r="T82" s="4"/>
      <c r="U82" s="393"/>
      <c r="V82" s="164"/>
      <c r="W82" s="164"/>
      <c r="X82" s="164"/>
      <c r="Y82" s="164"/>
      <c r="Z82" s="167"/>
      <c r="AA82" s="164"/>
      <c r="AB82" s="164"/>
      <c r="AC82" s="164"/>
      <c r="AD82" s="3"/>
      <c r="AE82" s="3"/>
      <c r="AF82" s="3"/>
      <c r="AG82" s="3"/>
      <c r="AH82" s="4"/>
      <c r="AI82" s="3"/>
      <c r="AJ82" s="3"/>
      <c r="AK82" s="3"/>
      <c r="AL82" s="3"/>
      <c r="AM82" s="4"/>
      <c r="AN82" s="4"/>
      <c r="AO82" s="4"/>
      <c r="AP82" s="4"/>
      <c r="AQ82" s="4"/>
      <c r="AR82" s="4"/>
      <c r="AS82" s="164"/>
      <c r="AT82" s="164"/>
      <c r="AU82" s="164"/>
      <c r="AV82" s="164"/>
      <c r="AW82" s="164"/>
      <c r="AX82" s="164"/>
      <c r="AY82" s="167"/>
      <c r="AZ82" s="164"/>
      <c r="BA82" s="164"/>
      <c r="BB82" s="164"/>
      <c r="BC82" s="164"/>
      <c r="BD82" s="164"/>
      <c r="BE82" s="164"/>
      <c r="BF82" s="164"/>
      <c r="BG82" s="164"/>
      <c r="BH82" s="164"/>
      <c r="BI82" s="164"/>
      <c r="BJ82" s="164"/>
      <c r="BK82" s="164"/>
      <c r="BL82" s="164"/>
      <c r="BM82" s="164"/>
      <c r="BN82" s="164"/>
      <c r="BO82" s="164"/>
      <c r="BP82" s="164"/>
      <c r="BQ82" s="164"/>
      <c r="BR82" s="164"/>
      <c r="BS82" s="164"/>
      <c r="BT82" s="164"/>
      <c r="BU82" s="164"/>
      <c r="BV82" s="164"/>
      <c r="BW82" s="164"/>
      <c r="BX82" s="164"/>
      <c r="BY82" s="164"/>
      <c r="BZ82" s="164"/>
      <c r="CA82" s="164"/>
      <c r="CB82" s="164"/>
    </row>
    <row r="83" spans="1:80">
      <c r="A83" s="4"/>
      <c r="B83" s="4"/>
      <c r="C83" s="4"/>
      <c r="D83" s="4"/>
      <c r="E83" s="4"/>
      <c r="F83" s="4"/>
      <c r="G83" s="4"/>
      <c r="H83" s="3"/>
      <c r="I83" s="4"/>
      <c r="J83" s="4"/>
      <c r="K83" s="4"/>
      <c r="L83" s="4"/>
      <c r="M83" s="3"/>
      <c r="N83" s="4"/>
      <c r="O83" s="4"/>
      <c r="P83" s="4"/>
      <c r="Q83" s="4"/>
      <c r="R83" s="4"/>
      <c r="S83" s="4"/>
      <c r="T83" s="4"/>
      <c r="U83" s="164"/>
      <c r="V83" s="164"/>
      <c r="W83" s="164"/>
      <c r="X83" s="164"/>
      <c r="Y83" s="164"/>
      <c r="Z83" s="167"/>
      <c r="AA83" s="164"/>
      <c r="AB83" s="164"/>
      <c r="AC83" s="164"/>
      <c r="AD83" s="3"/>
      <c r="AE83" s="3"/>
      <c r="AF83" s="3"/>
      <c r="AG83" s="3"/>
      <c r="AH83" s="4"/>
      <c r="AI83" s="3"/>
      <c r="AJ83" s="3"/>
      <c r="AK83" s="3"/>
      <c r="AL83" s="3"/>
      <c r="AM83" s="4"/>
      <c r="AN83" s="4"/>
      <c r="AO83" s="4"/>
      <c r="AP83" s="4"/>
      <c r="AQ83" s="4"/>
      <c r="AR83" s="4"/>
      <c r="AS83" s="164"/>
      <c r="AT83" s="164"/>
      <c r="AU83" s="164"/>
      <c r="AV83" s="164"/>
      <c r="AW83" s="164"/>
      <c r="AX83" s="164"/>
      <c r="AY83" s="167"/>
      <c r="AZ83" s="164"/>
      <c r="BA83" s="164"/>
      <c r="BB83" s="164"/>
      <c r="BC83" s="164"/>
      <c r="BD83" s="164"/>
      <c r="BE83" s="164"/>
      <c r="BF83" s="164"/>
      <c r="BG83" s="164"/>
      <c r="BH83" s="164"/>
      <c r="BI83" s="164"/>
      <c r="BJ83" s="164"/>
      <c r="BK83" s="164"/>
      <c r="BL83" s="164"/>
      <c r="BM83" s="164"/>
      <c r="BN83" s="164"/>
      <c r="BO83" s="164"/>
      <c r="BP83" s="164"/>
      <c r="BQ83" s="164"/>
      <c r="BR83" s="164"/>
      <c r="BS83" s="164"/>
      <c r="BT83" s="164"/>
      <c r="BU83" s="164"/>
      <c r="BV83" s="164"/>
      <c r="BW83" s="164"/>
      <c r="BX83" s="164"/>
      <c r="BY83" s="164"/>
      <c r="BZ83" s="164"/>
      <c r="CA83" s="164"/>
      <c r="CB83" s="164"/>
    </row>
    <row r="84" spans="1:80">
      <c r="A84" s="4"/>
      <c r="B84" s="4"/>
      <c r="C84" s="4"/>
      <c r="D84" s="4"/>
      <c r="E84" s="4"/>
      <c r="F84" s="4"/>
      <c r="G84" s="4"/>
      <c r="H84" s="3"/>
      <c r="I84" s="4"/>
      <c r="J84" s="4"/>
      <c r="K84" s="4"/>
      <c r="L84" s="4"/>
      <c r="M84" s="3"/>
      <c r="N84" s="4"/>
      <c r="O84" s="4"/>
      <c r="P84" s="4"/>
      <c r="Q84" s="4"/>
      <c r="R84" s="4"/>
      <c r="S84" s="4"/>
      <c r="T84" s="4"/>
      <c r="U84" s="164"/>
      <c r="V84" s="164"/>
      <c r="W84" s="164"/>
      <c r="X84" s="164"/>
      <c r="Y84" s="164"/>
      <c r="Z84" s="167"/>
      <c r="AA84" s="164"/>
      <c r="AB84" s="164"/>
      <c r="AC84" s="164"/>
      <c r="AD84" s="3"/>
      <c r="AE84" s="3"/>
      <c r="AF84" s="3"/>
      <c r="AG84" s="3"/>
      <c r="AH84" s="4"/>
      <c r="AI84" s="3"/>
      <c r="AJ84" s="3"/>
      <c r="AK84" s="3"/>
      <c r="AL84" s="3"/>
      <c r="AM84" s="4"/>
      <c r="AN84" s="4"/>
      <c r="AO84" s="4"/>
      <c r="AP84" s="4"/>
      <c r="AQ84" s="4"/>
      <c r="AR84" s="4"/>
      <c r="AS84" s="164"/>
      <c r="AT84" s="164"/>
      <c r="AU84" s="164"/>
      <c r="AV84" s="164"/>
      <c r="AW84" s="164"/>
      <c r="AX84" s="164"/>
      <c r="AY84" s="167"/>
      <c r="AZ84" s="164"/>
      <c r="BA84" s="164"/>
      <c r="BB84" s="164"/>
      <c r="BC84" s="164"/>
      <c r="BD84" s="164"/>
      <c r="BE84" s="164"/>
      <c r="BF84" s="164"/>
      <c r="BG84" s="164"/>
      <c r="BH84" s="164"/>
      <c r="BI84" s="164"/>
      <c r="BJ84" s="164"/>
      <c r="BK84" s="164"/>
      <c r="BL84" s="164"/>
      <c r="BM84" s="164"/>
      <c r="BN84" s="164"/>
      <c r="BO84" s="164"/>
      <c r="BP84" s="164"/>
      <c r="BQ84" s="164"/>
      <c r="BR84" s="164"/>
      <c r="BS84" s="164"/>
      <c r="BT84" s="164"/>
      <c r="BU84" s="164"/>
      <c r="BV84" s="164"/>
      <c r="BW84" s="164"/>
      <c r="BX84" s="164"/>
      <c r="BY84" s="164"/>
      <c r="BZ84" s="164"/>
      <c r="CA84" s="164"/>
      <c r="CB84" s="164"/>
    </row>
    <row r="85" spans="1:80">
      <c r="A85" s="4"/>
      <c r="B85" s="4"/>
      <c r="C85" s="4"/>
      <c r="D85" s="4"/>
      <c r="E85" s="4"/>
      <c r="F85" s="4"/>
      <c r="G85" s="4"/>
      <c r="H85" s="3"/>
      <c r="I85" s="4"/>
      <c r="J85" s="4"/>
      <c r="K85" s="4"/>
      <c r="L85" s="4"/>
      <c r="M85" s="3"/>
      <c r="N85" s="4"/>
      <c r="O85" s="4"/>
      <c r="P85" s="4"/>
      <c r="Q85" s="4"/>
      <c r="R85" s="4"/>
      <c r="S85" s="4"/>
      <c r="T85" s="4"/>
      <c r="U85" s="164"/>
      <c r="V85" s="164"/>
      <c r="W85" s="164"/>
      <c r="X85" s="164"/>
      <c r="Y85" s="164"/>
      <c r="Z85" s="167"/>
      <c r="AA85" s="164"/>
      <c r="AB85" s="164"/>
      <c r="AC85" s="164"/>
      <c r="AD85" s="3"/>
      <c r="AE85" s="3"/>
      <c r="AF85" s="3"/>
      <c r="AG85" s="3"/>
      <c r="AH85" s="4"/>
      <c r="AI85" s="3"/>
      <c r="AJ85" s="3"/>
      <c r="AK85" s="3"/>
      <c r="AL85" s="3"/>
      <c r="AM85" s="4"/>
      <c r="AN85" s="4"/>
      <c r="AO85" s="4"/>
      <c r="AP85" s="4"/>
      <c r="AQ85" s="4"/>
      <c r="AR85" s="4"/>
      <c r="AS85" s="164"/>
      <c r="AT85" s="164"/>
      <c r="AU85" s="164"/>
      <c r="AV85" s="164"/>
      <c r="AW85" s="164"/>
      <c r="AX85" s="164"/>
      <c r="AY85" s="167"/>
      <c r="AZ85" s="164"/>
      <c r="BA85" s="164"/>
      <c r="BB85" s="164"/>
      <c r="BC85" s="164"/>
      <c r="BD85" s="164"/>
      <c r="BE85" s="164"/>
      <c r="BF85" s="164"/>
      <c r="BG85" s="164"/>
      <c r="BH85" s="164"/>
      <c r="BI85" s="164"/>
      <c r="BJ85" s="164"/>
      <c r="BK85" s="164"/>
      <c r="BL85" s="164"/>
      <c r="BM85" s="164"/>
      <c r="BN85" s="164"/>
      <c r="BO85" s="164"/>
      <c r="BP85" s="164"/>
      <c r="BQ85" s="164"/>
      <c r="BR85" s="164"/>
      <c r="BS85" s="164"/>
      <c r="BT85" s="164"/>
      <c r="BU85" s="164"/>
      <c r="BV85" s="164"/>
      <c r="BW85" s="164"/>
      <c r="BX85" s="164"/>
      <c r="BY85" s="164"/>
      <c r="BZ85" s="164"/>
      <c r="CA85" s="164"/>
      <c r="CB85" s="164"/>
    </row>
    <row r="86" spans="1:80">
      <c r="A86" s="4"/>
      <c r="B86" s="4"/>
      <c r="C86" s="4"/>
      <c r="D86" s="4"/>
      <c r="E86" s="4"/>
      <c r="F86" s="4"/>
      <c r="G86" s="4"/>
      <c r="H86" s="3"/>
      <c r="I86" s="4"/>
      <c r="J86" s="4"/>
      <c r="K86" s="4"/>
      <c r="L86" s="4"/>
      <c r="M86" s="3"/>
      <c r="N86" s="4"/>
      <c r="O86" s="4"/>
      <c r="P86" s="4"/>
      <c r="Q86" s="4"/>
      <c r="R86" s="4"/>
      <c r="S86" s="4"/>
      <c r="T86" s="4"/>
      <c r="U86" s="164"/>
      <c r="V86" s="164"/>
      <c r="W86" s="164"/>
      <c r="X86" s="164"/>
      <c r="Y86" s="164"/>
      <c r="Z86" s="167"/>
      <c r="AA86" s="164"/>
      <c r="AB86" s="164"/>
      <c r="AC86" s="164"/>
      <c r="AD86" s="3"/>
      <c r="AE86" s="3"/>
      <c r="AF86" s="3"/>
      <c r="AG86" s="3"/>
      <c r="AH86" s="4"/>
      <c r="AI86" s="3"/>
      <c r="AJ86" s="3"/>
      <c r="AK86" s="3"/>
      <c r="AL86" s="3"/>
      <c r="AM86" s="4"/>
      <c r="AN86" s="4"/>
      <c r="AO86" s="4"/>
      <c r="AP86" s="4"/>
      <c r="AQ86" s="4"/>
      <c r="AR86" s="4"/>
      <c r="AS86" s="164"/>
      <c r="AT86" s="164"/>
      <c r="AU86" s="164"/>
      <c r="AV86" s="164"/>
      <c r="AW86" s="164"/>
      <c r="AX86" s="164"/>
      <c r="AY86" s="167"/>
      <c r="AZ86" s="164"/>
      <c r="BA86" s="164"/>
      <c r="BB86" s="164"/>
      <c r="BC86" s="164"/>
      <c r="BD86" s="164"/>
      <c r="BE86" s="164"/>
      <c r="BF86" s="164"/>
      <c r="BG86" s="164"/>
      <c r="BH86" s="164"/>
      <c r="BI86" s="164"/>
      <c r="BJ86" s="164"/>
      <c r="BK86" s="164"/>
      <c r="BL86" s="164"/>
      <c r="BM86" s="164"/>
      <c r="BN86" s="164"/>
      <c r="BO86" s="164"/>
      <c r="BP86" s="164"/>
      <c r="BQ86" s="164"/>
      <c r="BR86" s="164"/>
      <c r="BS86" s="164"/>
      <c r="BT86" s="164"/>
      <c r="BU86" s="164"/>
      <c r="BV86" s="164"/>
      <c r="BW86" s="164"/>
      <c r="BX86" s="164"/>
      <c r="BY86" s="164"/>
      <c r="BZ86" s="164"/>
      <c r="CA86" s="164"/>
      <c r="CB86" s="164"/>
    </row>
    <row r="87" spans="1:80">
      <c r="A87" s="4"/>
      <c r="B87" s="4"/>
      <c r="C87" s="4"/>
      <c r="D87" s="4"/>
      <c r="E87" s="4"/>
      <c r="F87" s="4"/>
      <c r="G87" s="4"/>
      <c r="H87" s="3"/>
      <c r="I87" s="4"/>
      <c r="J87" s="4"/>
      <c r="K87" s="4"/>
      <c r="L87" s="4"/>
      <c r="M87" s="3"/>
      <c r="N87" s="4"/>
      <c r="O87" s="4"/>
      <c r="P87" s="4"/>
      <c r="Q87" s="4"/>
      <c r="R87" s="4"/>
      <c r="S87" s="4"/>
      <c r="T87" s="4"/>
      <c r="U87" s="164" t="s">
        <v>960</v>
      </c>
      <c r="V87" s="164"/>
      <c r="W87" s="164"/>
      <c r="X87" s="164"/>
      <c r="Y87" s="164"/>
      <c r="Z87" s="167"/>
      <c r="AA87" s="164"/>
      <c r="AB87" s="164"/>
      <c r="AC87" s="164"/>
      <c r="AD87" s="3"/>
      <c r="AE87" s="3"/>
      <c r="AF87" s="3"/>
      <c r="AG87" s="3"/>
      <c r="AH87" s="4"/>
      <c r="AI87" s="3"/>
      <c r="AJ87" s="3"/>
      <c r="AK87" s="3"/>
      <c r="AL87" s="3"/>
      <c r="AM87" s="4"/>
      <c r="AN87" s="4"/>
      <c r="AO87" s="4"/>
      <c r="AP87" s="4"/>
      <c r="AQ87" s="4"/>
      <c r="AR87" s="4"/>
      <c r="AS87" s="164"/>
      <c r="AT87" s="164"/>
      <c r="AU87" s="164"/>
      <c r="AV87" s="164"/>
      <c r="AW87" s="164"/>
      <c r="AX87" s="164"/>
      <c r="AY87" s="167"/>
      <c r="AZ87" s="164"/>
      <c r="BA87" s="164"/>
      <c r="BB87" s="164"/>
      <c r="BC87" s="164"/>
      <c r="BD87" s="164"/>
      <c r="BE87" s="164"/>
      <c r="BF87" s="164"/>
      <c r="BG87" s="164"/>
      <c r="BH87" s="164"/>
      <c r="BI87" s="164"/>
      <c r="BJ87" s="164"/>
      <c r="BK87" s="164"/>
      <c r="BL87" s="164"/>
      <c r="BM87" s="164"/>
      <c r="BN87" s="164"/>
      <c r="BO87" s="164"/>
      <c r="BP87" s="164"/>
      <c r="BQ87" s="164"/>
      <c r="BR87" s="164"/>
      <c r="BS87" s="164"/>
      <c r="BT87" s="164"/>
      <c r="BU87" s="164"/>
      <c r="BV87" s="164"/>
      <c r="BW87" s="164"/>
      <c r="BX87" s="164"/>
      <c r="BY87" s="164"/>
      <c r="BZ87" s="164"/>
      <c r="CA87" s="164"/>
      <c r="CB87" s="164"/>
    </row>
    <row r="88" spans="1:80">
      <c r="A88" s="4"/>
      <c r="B88" s="4"/>
      <c r="C88" s="4"/>
      <c r="D88" s="4"/>
      <c r="E88" s="4"/>
      <c r="F88" s="4"/>
      <c r="G88" s="4"/>
      <c r="H88" s="3"/>
      <c r="I88" s="4"/>
      <c r="J88" s="4"/>
      <c r="K88" s="4"/>
      <c r="L88" s="4"/>
      <c r="M88" s="3"/>
      <c r="N88" s="4"/>
      <c r="O88" s="4"/>
      <c r="P88" s="4"/>
      <c r="Q88" s="4"/>
      <c r="R88" s="4"/>
      <c r="S88" s="4"/>
      <c r="T88" s="4"/>
      <c r="U88" s="529" t="s">
        <v>959</v>
      </c>
      <c r="V88" s="164"/>
      <c r="W88" s="164"/>
      <c r="X88" s="164"/>
      <c r="Y88" s="164"/>
      <c r="Z88" s="167"/>
      <c r="AA88" s="164"/>
      <c r="AB88" s="164"/>
      <c r="AC88" s="164"/>
      <c r="AD88" s="3"/>
      <c r="AE88" s="3"/>
      <c r="AF88" s="3"/>
      <c r="AG88" s="3"/>
      <c r="AH88" s="4"/>
      <c r="AI88" s="3"/>
      <c r="AJ88" s="3"/>
      <c r="AK88" s="3"/>
      <c r="AL88" s="3"/>
      <c r="AM88" s="4"/>
      <c r="AN88" s="4"/>
      <c r="AO88" s="4"/>
      <c r="AP88" s="4"/>
      <c r="AQ88" s="4"/>
      <c r="AR88" s="4"/>
      <c r="AS88" s="164"/>
      <c r="AT88" s="164"/>
      <c r="AU88" s="164"/>
      <c r="AV88" s="164"/>
      <c r="AW88" s="164"/>
      <c r="AX88" s="164"/>
      <c r="AY88" s="167"/>
      <c r="AZ88" s="164"/>
      <c r="BA88" s="164"/>
      <c r="BB88" s="164"/>
      <c r="BC88" s="164"/>
      <c r="BD88" s="164"/>
      <c r="BE88" s="164"/>
      <c r="BF88" s="164"/>
      <c r="BG88" s="164"/>
      <c r="BH88" s="164"/>
      <c r="BI88" s="164"/>
      <c r="BJ88" s="164"/>
      <c r="BK88" s="164"/>
      <c r="BL88" s="164"/>
      <c r="BM88" s="164"/>
      <c r="BN88" s="164"/>
      <c r="BO88" s="164"/>
      <c r="BP88" s="164"/>
      <c r="BQ88" s="164"/>
      <c r="BR88" s="164"/>
      <c r="BS88" s="164"/>
      <c r="BT88" s="164"/>
      <c r="BU88" s="164"/>
      <c r="BV88" s="164"/>
      <c r="BW88" s="164"/>
      <c r="BX88" s="164"/>
      <c r="BY88" s="164"/>
      <c r="BZ88" s="164"/>
      <c r="CA88" s="164"/>
      <c r="CB88" s="164"/>
    </row>
    <row r="89" spans="1:80">
      <c r="A89" s="4"/>
      <c r="B89" s="4"/>
      <c r="C89" s="4"/>
      <c r="D89" s="4"/>
      <c r="E89" s="4"/>
      <c r="F89" s="4"/>
      <c r="G89" s="4"/>
      <c r="H89" s="3"/>
      <c r="I89" s="4"/>
      <c r="J89" s="4"/>
      <c r="K89" s="4"/>
      <c r="L89" s="4"/>
      <c r="M89" s="3"/>
      <c r="N89" s="4"/>
      <c r="O89" s="4"/>
      <c r="P89" s="4"/>
      <c r="Q89" s="4"/>
      <c r="R89" s="4"/>
      <c r="S89" s="4"/>
      <c r="T89" s="4"/>
      <c r="U89" s="164"/>
      <c r="V89" s="164"/>
      <c r="W89" s="164"/>
      <c r="X89" s="164"/>
      <c r="Y89" s="164"/>
      <c r="Z89" s="167"/>
      <c r="AA89" s="164"/>
      <c r="AB89" s="164"/>
      <c r="AC89" s="164"/>
      <c r="AD89" s="3"/>
      <c r="AE89" s="3"/>
      <c r="AF89" s="3"/>
      <c r="AG89" s="3"/>
      <c r="AH89" s="4"/>
      <c r="AI89" s="3"/>
      <c r="AJ89" s="3"/>
      <c r="AK89" s="3"/>
      <c r="AL89" s="3"/>
      <c r="AM89" s="4"/>
      <c r="AN89" s="4"/>
      <c r="AO89" s="4"/>
      <c r="AP89" s="4"/>
      <c r="AQ89" s="4"/>
      <c r="AR89" s="4"/>
      <c r="AS89" s="164"/>
      <c r="AT89" s="164"/>
      <c r="AU89" s="164"/>
      <c r="AV89" s="164"/>
      <c r="AW89" s="164"/>
      <c r="AX89" s="164"/>
      <c r="AY89" s="167"/>
      <c r="AZ89" s="164"/>
      <c r="BA89" s="164"/>
      <c r="BB89" s="164"/>
      <c r="BC89" s="164"/>
      <c r="BD89" s="164"/>
      <c r="BE89" s="164"/>
      <c r="BF89" s="164"/>
      <c r="BG89" s="164"/>
      <c r="BH89" s="164"/>
      <c r="BI89" s="164"/>
      <c r="BJ89" s="164"/>
      <c r="BK89" s="164"/>
      <c r="BL89" s="164"/>
      <c r="BM89" s="164"/>
      <c r="BN89" s="164"/>
      <c r="BO89" s="164"/>
      <c r="BP89" s="164"/>
      <c r="BQ89" s="164"/>
      <c r="BR89" s="164"/>
      <c r="BS89" s="164"/>
      <c r="BT89" s="164"/>
      <c r="BU89" s="164"/>
      <c r="BV89" s="164"/>
      <c r="BW89" s="164"/>
      <c r="BX89" s="164"/>
      <c r="BY89" s="164"/>
      <c r="BZ89" s="164"/>
      <c r="CA89" s="164"/>
      <c r="CB89" s="164"/>
    </row>
    <row r="90" spans="1:80">
      <c r="A90" s="4"/>
      <c r="B90" s="4"/>
      <c r="C90" s="4"/>
      <c r="D90" s="4"/>
      <c r="E90" s="4"/>
      <c r="F90" s="4"/>
      <c r="G90" s="4"/>
      <c r="H90" s="3"/>
      <c r="I90" s="4"/>
      <c r="J90" s="4"/>
      <c r="K90" s="4"/>
      <c r="L90" s="4"/>
      <c r="M90" s="3"/>
      <c r="N90" s="4"/>
      <c r="O90" s="4"/>
      <c r="P90" s="4"/>
      <c r="Q90" s="4"/>
      <c r="R90" s="4"/>
      <c r="S90" s="4"/>
      <c r="T90" s="4"/>
      <c r="U90" s="164"/>
      <c r="V90" s="164"/>
      <c r="W90" s="164"/>
      <c r="X90" s="164"/>
      <c r="Y90" s="164"/>
      <c r="Z90" s="167"/>
      <c r="AA90" s="164"/>
      <c r="AB90" s="164"/>
      <c r="AC90" s="164"/>
      <c r="AD90" s="3"/>
      <c r="AE90" s="3"/>
      <c r="AF90" s="3"/>
      <c r="AG90" s="3"/>
      <c r="AH90" s="4"/>
      <c r="AI90" s="3"/>
      <c r="AJ90" s="3"/>
      <c r="AK90" s="3"/>
      <c r="AL90" s="3"/>
      <c r="AM90" s="4"/>
      <c r="AN90" s="4"/>
      <c r="AO90" s="4"/>
      <c r="AP90" s="4"/>
      <c r="AQ90" s="4"/>
      <c r="AR90" s="4"/>
      <c r="AS90" s="164"/>
      <c r="AT90" s="164"/>
      <c r="AU90" s="164"/>
      <c r="AV90" s="164"/>
      <c r="AW90" s="164"/>
      <c r="AX90" s="164"/>
      <c r="AY90" s="167"/>
      <c r="AZ90" s="164"/>
      <c r="BA90" s="164"/>
      <c r="BB90" s="164"/>
      <c r="BC90" s="164"/>
      <c r="BD90" s="164"/>
      <c r="BE90" s="164"/>
      <c r="BF90" s="164"/>
      <c r="BG90" s="164"/>
      <c r="BH90" s="164"/>
      <c r="BI90" s="164"/>
      <c r="BJ90" s="164"/>
      <c r="BK90" s="164"/>
      <c r="BL90" s="164"/>
      <c r="BM90" s="164"/>
      <c r="BN90" s="164"/>
      <c r="BO90" s="164"/>
      <c r="BP90" s="164"/>
      <c r="BQ90" s="164"/>
      <c r="BR90" s="164"/>
      <c r="BS90" s="164"/>
      <c r="BT90" s="164"/>
      <c r="BU90" s="167"/>
      <c r="BV90" s="164"/>
      <c r="BW90" s="164"/>
      <c r="BX90" s="164"/>
      <c r="BY90" s="164"/>
      <c r="BZ90" s="164"/>
      <c r="CA90" s="164"/>
      <c r="CB90" s="164"/>
    </row>
    <row r="91" spans="1:80">
      <c r="A91" s="4"/>
      <c r="B91" s="4"/>
      <c r="C91" s="4"/>
      <c r="D91" s="4"/>
      <c r="E91" s="4"/>
      <c r="F91" s="4"/>
      <c r="G91" s="4"/>
      <c r="H91" s="3"/>
      <c r="I91" s="4"/>
      <c r="J91" s="4"/>
      <c r="K91" s="4"/>
      <c r="L91" s="4"/>
      <c r="M91" s="3"/>
      <c r="N91" s="4"/>
      <c r="O91" s="4"/>
      <c r="P91" s="4"/>
      <c r="Q91" s="4"/>
      <c r="R91" s="4"/>
      <c r="S91" s="4"/>
      <c r="T91" s="4"/>
      <c r="U91" s="164"/>
      <c r="V91" s="164"/>
      <c r="W91" s="164"/>
      <c r="X91" s="164"/>
      <c r="Y91" s="164"/>
      <c r="Z91" s="167"/>
      <c r="AA91" s="164"/>
      <c r="AB91" s="164"/>
      <c r="AC91" s="164"/>
      <c r="AD91" s="3"/>
      <c r="AE91" s="3"/>
      <c r="AF91" s="3"/>
      <c r="AG91" s="3"/>
      <c r="AH91" s="4"/>
      <c r="AI91" s="3"/>
      <c r="AJ91" s="3"/>
      <c r="AK91" s="3"/>
      <c r="AL91" s="3"/>
      <c r="AM91" s="4"/>
      <c r="AN91" s="4"/>
      <c r="AO91" s="4"/>
      <c r="AP91" s="4"/>
      <c r="AQ91" s="4"/>
      <c r="AR91" s="4"/>
      <c r="AS91" s="164"/>
      <c r="AT91" s="164"/>
      <c r="AU91" s="164"/>
      <c r="AV91" s="164"/>
      <c r="AW91" s="164"/>
      <c r="AX91" s="164"/>
      <c r="AY91" s="167"/>
      <c r="AZ91" s="164"/>
      <c r="BA91" s="164"/>
      <c r="BB91" s="164"/>
      <c r="BC91" s="164"/>
      <c r="BD91" s="164"/>
      <c r="BE91" s="164"/>
      <c r="BF91" s="164"/>
      <c r="BG91" s="164"/>
      <c r="BH91" s="164"/>
      <c r="BI91" s="164"/>
      <c r="BJ91" s="164"/>
      <c r="BK91" s="164"/>
      <c r="BL91" s="164"/>
      <c r="BM91" s="164"/>
      <c r="BN91" s="164"/>
      <c r="BO91" s="164"/>
      <c r="BP91" s="164"/>
      <c r="BQ91" s="164"/>
      <c r="BR91" s="164"/>
      <c r="BS91" s="164"/>
      <c r="BT91" s="164"/>
      <c r="BU91" s="167"/>
      <c r="BV91" s="164"/>
      <c r="BW91" s="164"/>
      <c r="BX91" s="164"/>
      <c r="BY91" s="164"/>
      <c r="BZ91" s="164"/>
      <c r="CA91" s="164"/>
      <c r="CB91" s="164"/>
    </row>
    <row r="92" spans="1:80">
      <c r="A92" s="4"/>
      <c r="B92" s="4"/>
      <c r="C92" s="4"/>
      <c r="D92" s="4"/>
      <c r="E92" s="4"/>
      <c r="F92" s="4"/>
      <c r="G92" s="4"/>
      <c r="H92" s="3"/>
      <c r="I92" s="4"/>
      <c r="J92" s="4"/>
      <c r="K92" s="4"/>
      <c r="L92" s="4"/>
      <c r="M92" s="3"/>
      <c r="N92" s="4"/>
      <c r="O92" s="4"/>
      <c r="P92" s="4"/>
      <c r="Q92" s="4"/>
      <c r="R92" s="4"/>
      <c r="S92" s="4"/>
      <c r="T92" s="4"/>
      <c r="U92" s="164"/>
      <c r="V92" s="164"/>
      <c r="W92" s="164"/>
      <c r="X92" s="164"/>
      <c r="Y92" s="164"/>
      <c r="Z92" s="167"/>
      <c r="AA92" s="164"/>
      <c r="AB92" s="164"/>
      <c r="AC92" s="164"/>
      <c r="AD92" s="3"/>
      <c r="AE92" s="3"/>
      <c r="AF92" s="3"/>
      <c r="AG92" s="3"/>
      <c r="AH92" s="4"/>
      <c r="AI92" s="3"/>
      <c r="AJ92" s="3"/>
      <c r="AK92" s="3"/>
      <c r="AL92" s="3"/>
      <c r="AM92" s="4"/>
      <c r="AN92" s="4"/>
      <c r="AO92" s="4"/>
      <c r="AP92" s="4"/>
      <c r="AQ92" s="4"/>
      <c r="AR92" s="4"/>
      <c r="AS92" s="164"/>
      <c r="AT92" s="164"/>
      <c r="AU92" s="164"/>
      <c r="AV92" s="164"/>
      <c r="AW92" s="164"/>
      <c r="AX92" s="164"/>
      <c r="AY92" s="167"/>
      <c r="AZ92" s="164"/>
      <c r="BA92" s="164"/>
      <c r="BB92" s="164"/>
      <c r="BC92" s="164"/>
      <c r="BD92" s="164"/>
      <c r="BE92" s="164"/>
      <c r="BF92" s="164"/>
      <c r="BG92" s="164"/>
      <c r="BH92" s="164"/>
      <c r="BI92" s="164"/>
      <c r="BJ92" s="164"/>
      <c r="BK92" s="164"/>
      <c r="BL92" s="164"/>
      <c r="BM92" s="164"/>
      <c r="BN92" s="164"/>
      <c r="BO92" s="164"/>
      <c r="BP92" s="164"/>
      <c r="BQ92" s="164"/>
      <c r="BR92" s="164"/>
      <c r="BS92" s="164"/>
      <c r="BT92" s="164"/>
      <c r="BU92" s="167"/>
      <c r="BV92" s="164"/>
      <c r="BW92" s="164"/>
      <c r="BX92" s="164"/>
      <c r="BY92" s="164"/>
      <c r="BZ92" s="164"/>
      <c r="CA92" s="164"/>
      <c r="CB92" s="164"/>
    </row>
    <row r="93" spans="1:80">
      <c r="A93" s="4"/>
      <c r="B93" s="4"/>
      <c r="C93" s="4"/>
      <c r="D93" s="4"/>
      <c r="E93" s="4"/>
      <c r="F93" s="4"/>
      <c r="G93" s="4"/>
      <c r="H93" s="3"/>
      <c r="I93" s="4"/>
      <c r="J93" s="4"/>
      <c r="K93" s="4"/>
      <c r="L93" s="4"/>
      <c r="M93" s="3"/>
      <c r="N93" s="4"/>
      <c r="O93" s="4"/>
      <c r="P93" s="4"/>
      <c r="Q93" s="4"/>
      <c r="R93" s="4"/>
      <c r="S93" s="4"/>
      <c r="T93" s="4"/>
      <c r="U93" s="164"/>
      <c r="V93" s="164"/>
      <c r="W93" s="164"/>
      <c r="X93" s="164"/>
      <c r="Y93" s="164"/>
      <c r="Z93" s="167"/>
      <c r="AA93" s="164"/>
      <c r="AB93" s="164"/>
      <c r="AC93" s="164"/>
      <c r="AD93" s="3"/>
      <c r="AE93" s="3"/>
      <c r="AF93" s="3"/>
      <c r="AG93" s="3"/>
      <c r="AH93" s="4"/>
      <c r="AI93" s="3"/>
      <c r="AJ93" s="3"/>
      <c r="AK93" s="3"/>
      <c r="AL93" s="3"/>
      <c r="AM93" s="4"/>
      <c r="AN93" s="4"/>
      <c r="AO93" s="4"/>
      <c r="AP93" s="4"/>
      <c r="AQ93" s="4"/>
      <c r="AR93" s="4"/>
      <c r="AS93" s="164"/>
      <c r="AT93" s="164"/>
      <c r="AU93" s="164"/>
      <c r="AV93" s="164"/>
      <c r="AW93" s="164"/>
      <c r="AX93" s="164"/>
      <c r="AY93" s="167"/>
      <c r="AZ93" s="164"/>
      <c r="BA93" s="164"/>
      <c r="BB93" s="164"/>
      <c r="BC93" s="164"/>
      <c r="BD93" s="164"/>
      <c r="BE93" s="164"/>
      <c r="BF93" s="164"/>
      <c r="BG93" s="164"/>
      <c r="BH93" s="164"/>
      <c r="BI93" s="164"/>
      <c r="BJ93" s="164"/>
      <c r="BK93" s="164"/>
      <c r="BL93" s="164"/>
      <c r="BM93" s="164"/>
      <c r="BN93" s="164"/>
      <c r="BO93" s="164"/>
      <c r="BP93" s="164"/>
      <c r="BQ93" s="164"/>
      <c r="BR93" s="164"/>
      <c r="BS93" s="164"/>
      <c r="BT93" s="164"/>
      <c r="BU93" s="167"/>
      <c r="BV93" s="164"/>
      <c r="BW93" s="164"/>
      <c r="BX93" s="164"/>
      <c r="BY93" s="164"/>
      <c r="BZ93" s="164"/>
      <c r="CA93" s="164"/>
      <c r="CB93" s="164"/>
    </row>
    <row r="94" spans="1:80">
      <c r="A94" s="4"/>
      <c r="B94" s="4"/>
      <c r="C94" s="4"/>
      <c r="D94" s="4"/>
      <c r="E94" s="4"/>
      <c r="F94" s="4"/>
      <c r="G94" s="4"/>
      <c r="H94" s="3"/>
      <c r="I94" s="4"/>
      <c r="J94" s="4"/>
      <c r="K94" s="4"/>
      <c r="L94" s="4"/>
      <c r="M94" s="3"/>
      <c r="N94" s="4"/>
      <c r="O94" s="4"/>
      <c r="P94" s="4"/>
      <c r="Q94" s="4"/>
      <c r="R94" s="4"/>
      <c r="S94" s="4"/>
      <c r="T94" s="4"/>
      <c r="U94" s="164"/>
      <c r="V94" s="164"/>
      <c r="W94" s="164"/>
      <c r="X94" s="164"/>
      <c r="Y94" s="164"/>
      <c r="Z94" s="167"/>
      <c r="AA94" s="164"/>
      <c r="AB94" s="164"/>
      <c r="AC94" s="164"/>
      <c r="AD94" s="3"/>
      <c r="AE94" s="3"/>
      <c r="AF94" s="3"/>
      <c r="AG94" s="3"/>
      <c r="AH94" s="4"/>
      <c r="AI94" s="3"/>
      <c r="AJ94" s="3"/>
      <c r="AK94" s="3"/>
      <c r="AL94" s="3"/>
      <c r="AM94" s="4"/>
      <c r="AN94" s="4"/>
      <c r="AO94" s="4"/>
      <c r="AP94" s="4"/>
      <c r="AQ94" s="4"/>
      <c r="AR94" s="4"/>
      <c r="AS94" s="164"/>
      <c r="AT94" s="164"/>
      <c r="AU94" s="164"/>
      <c r="AV94" s="164"/>
      <c r="AW94" s="164"/>
      <c r="AX94" s="164"/>
      <c r="AY94" s="167"/>
      <c r="AZ94" s="164"/>
      <c r="BA94" s="164"/>
      <c r="BB94" s="164"/>
      <c r="BC94" s="164"/>
      <c r="BD94" s="164"/>
      <c r="BE94" s="164"/>
      <c r="BF94" s="164"/>
      <c r="BG94" s="164"/>
      <c r="BH94" s="164"/>
      <c r="BI94" s="164"/>
      <c r="BJ94" s="164"/>
      <c r="BK94" s="164"/>
      <c r="BL94" s="164"/>
      <c r="BM94" s="164"/>
      <c r="BN94" s="164"/>
      <c r="BO94" s="164"/>
      <c r="BP94" s="164"/>
      <c r="BQ94" s="164"/>
      <c r="BR94" s="164"/>
      <c r="BS94" s="164"/>
      <c r="BT94" s="164"/>
      <c r="BU94" s="167"/>
      <c r="BV94" s="164"/>
      <c r="BW94" s="164"/>
      <c r="BX94" s="164"/>
      <c r="BY94" s="164"/>
      <c r="BZ94" s="164"/>
      <c r="CA94" s="164"/>
      <c r="CB94" s="164"/>
    </row>
    <row r="95" spans="1:80">
      <c r="A95" s="4"/>
      <c r="B95" s="4"/>
      <c r="C95" s="4"/>
      <c r="D95" s="4"/>
      <c r="E95" s="4"/>
      <c r="F95" s="4"/>
      <c r="G95" s="4"/>
      <c r="H95" s="3"/>
      <c r="I95" s="4"/>
      <c r="J95" s="4"/>
      <c r="K95" s="4"/>
      <c r="L95" s="4"/>
      <c r="M95" s="3"/>
      <c r="N95" s="4"/>
      <c r="O95" s="4"/>
      <c r="P95" s="4"/>
      <c r="Q95" s="4"/>
      <c r="R95" s="4"/>
      <c r="S95" s="4"/>
      <c r="T95" s="4"/>
      <c r="U95" s="164"/>
      <c r="V95" s="164"/>
      <c r="W95" s="164"/>
      <c r="X95" s="164"/>
      <c r="Y95" s="164"/>
      <c r="Z95" s="167"/>
      <c r="AA95" s="164"/>
      <c r="AB95" s="164"/>
      <c r="AC95" s="164"/>
      <c r="AD95" s="3"/>
      <c r="AE95" s="3"/>
      <c r="AF95" s="3"/>
      <c r="AG95" s="3"/>
      <c r="AH95" s="4"/>
      <c r="AI95" s="3"/>
      <c r="AJ95" s="3"/>
      <c r="AK95" s="3"/>
      <c r="AL95" s="3"/>
      <c r="AM95" s="4"/>
      <c r="AN95" s="4"/>
      <c r="AO95" s="4"/>
      <c r="AP95" s="4"/>
      <c r="AQ95" s="4"/>
      <c r="AR95" s="4"/>
      <c r="AS95" s="164"/>
      <c r="AT95" s="164"/>
      <c r="AU95" s="164"/>
      <c r="AV95" s="164"/>
      <c r="AW95" s="164"/>
      <c r="AX95" s="164"/>
      <c r="AY95" s="167"/>
      <c r="AZ95" s="164"/>
      <c r="BA95" s="164"/>
      <c r="BB95" s="164"/>
      <c r="BC95" s="164"/>
      <c r="BD95" s="164"/>
      <c r="BE95" s="164"/>
      <c r="BF95" s="164"/>
      <c r="BG95" s="164"/>
      <c r="BH95" s="164"/>
      <c r="BI95" s="164"/>
      <c r="BJ95" s="164"/>
      <c r="BK95" s="164"/>
      <c r="BL95" s="164"/>
      <c r="BM95" s="164"/>
      <c r="BN95" s="164"/>
      <c r="BO95" s="164"/>
      <c r="BP95" s="164"/>
      <c r="BQ95" s="164"/>
      <c r="BR95" s="164"/>
      <c r="BS95" s="164"/>
      <c r="BT95" s="164"/>
      <c r="BU95" s="167"/>
      <c r="BV95" s="164"/>
      <c r="BW95" s="164"/>
      <c r="BX95" s="164"/>
      <c r="BY95" s="164"/>
      <c r="BZ95" s="164"/>
      <c r="CA95" s="164"/>
      <c r="CB95" s="164"/>
    </row>
    <row r="96" spans="1:80">
      <c r="A96" s="4"/>
      <c r="B96" s="4"/>
      <c r="C96" s="4"/>
      <c r="D96" s="4"/>
      <c r="E96" s="4"/>
      <c r="F96" s="4"/>
      <c r="G96" s="4"/>
      <c r="H96" s="3"/>
      <c r="I96" s="4"/>
      <c r="J96" s="4"/>
      <c r="K96" s="4"/>
      <c r="L96" s="4"/>
      <c r="M96" s="3"/>
      <c r="N96" s="4"/>
      <c r="O96" s="4"/>
      <c r="P96" s="4"/>
      <c r="Q96" s="4"/>
      <c r="R96" s="4"/>
      <c r="S96" s="4"/>
      <c r="T96" s="4"/>
      <c r="U96" s="164"/>
      <c r="V96" s="164"/>
      <c r="W96" s="164"/>
      <c r="X96" s="164"/>
      <c r="Y96" s="164"/>
      <c r="Z96" s="167"/>
      <c r="AA96" s="164"/>
      <c r="AB96" s="164"/>
      <c r="AC96" s="164"/>
      <c r="AD96" s="3"/>
      <c r="AE96" s="3"/>
      <c r="AF96" s="3"/>
      <c r="AG96" s="3"/>
      <c r="AH96" s="4"/>
      <c r="AI96" s="3"/>
      <c r="AJ96" s="3"/>
      <c r="AK96" s="3"/>
      <c r="AL96" s="3"/>
      <c r="AM96" s="4"/>
      <c r="AN96" s="4"/>
      <c r="AO96" s="4"/>
      <c r="AP96" s="4"/>
      <c r="AQ96" s="4"/>
      <c r="AR96" s="4"/>
      <c r="AS96" s="164"/>
      <c r="AT96" s="164"/>
      <c r="AU96" s="164"/>
      <c r="AV96" s="164"/>
      <c r="AW96" s="164"/>
      <c r="AX96" s="164"/>
      <c r="AY96" s="167"/>
      <c r="AZ96" s="164"/>
      <c r="BA96" s="164"/>
      <c r="BB96" s="164"/>
      <c r="BC96" s="164"/>
      <c r="BD96" s="164"/>
      <c r="BE96" s="164"/>
      <c r="BF96" s="164"/>
      <c r="BG96" s="164"/>
      <c r="BH96" s="164"/>
      <c r="BI96" s="164"/>
      <c r="BJ96" s="164"/>
      <c r="BK96" s="164"/>
      <c r="BL96" s="164"/>
      <c r="BM96" s="164"/>
      <c r="BN96" s="164"/>
      <c r="BO96" s="164"/>
      <c r="BP96" s="164"/>
      <c r="BQ96" s="164"/>
      <c r="BR96" s="164"/>
      <c r="BS96" s="164"/>
      <c r="BT96" s="164"/>
      <c r="BU96" s="167"/>
      <c r="BV96" s="164"/>
      <c r="BW96" s="164"/>
      <c r="BX96" s="164"/>
      <c r="BY96" s="164"/>
      <c r="BZ96" s="164"/>
      <c r="CA96" s="164"/>
      <c r="CB96" s="164"/>
    </row>
    <row r="97" spans="1:80">
      <c r="A97" s="4"/>
      <c r="B97" s="4"/>
      <c r="C97" s="4"/>
      <c r="D97" s="4"/>
      <c r="E97" s="4"/>
      <c r="F97" s="4"/>
      <c r="G97" s="4"/>
      <c r="H97" s="3"/>
      <c r="I97" s="4"/>
      <c r="J97" s="4"/>
      <c r="K97" s="4"/>
      <c r="L97" s="4"/>
      <c r="M97" s="3"/>
      <c r="N97" s="4"/>
      <c r="O97" s="4"/>
      <c r="P97" s="4"/>
      <c r="Q97" s="4"/>
      <c r="R97" s="4"/>
      <c r="S97" s="4"/>
      <c r="T97" s="4"/>
      <c r="U97" s="164"/>
      <c r="V97" s="164"/>
      <c r="W97" s="164"/>
      <c r="X97" s="164"/>
      <c r="Y97" s="164"/>
      <c r="Z97" s="167"/>
      <c r="AA97" s="164"/>
      <c r="AB97" s="164"/>
      <c r="AC97" s="164"/>
      <c r="AD97" s="3"/>
      <c r="AE97" s="3"/>
      <c r="AF97" s="3"/>
      <c r="AG97" s="3"/>
      <c r="AH97" s="4"/>
      <c r="AI97" s="3"/>
      <c r="AJ97" s="3"/>
      <c r="AK97" s="3"/>
      <c r="AL97" s="3"/>
      <c r="AM97" s="4"/>
      <c r="AN97" s="4"/>
      <c r="AO97" s="4"/>
      <c r="AP97" s="4"/>
      <c r="AQ97" s="4"/>
      <c r="AR97" s="4"/>
      <c r="AS97" s="164"/>
      <c r="AT97" s="164"/>
      <c r="AU97" s="164"/>
      <c r="AV97" s="164"/>
      <c r="AW97" s="164"/>
      <c r="AX97" s="164"/>
      <c r="AY97" s="167"/>
      <c r="AZ97" s="164"/>
      <c r="BA97" s="164"/>
      <c r="BB97" s="164"/>
      <c r="BC97" s="164"/>
      <c r="BD97" s="164"/>
      <c r="BE97" s="164"/>
      <c r="BF97" s="164"/>
      <c r="BG97" s="164"/>
      <c r="BH97" s="164"/>
      <c r="BI97" s="164"/>
      <c r="BJ97" s="164"/>
      <c r="BK97" s="164"/>
      <c r="BL97" s="164"/>
      <c r="BM97" s="164"/>
      <c r="BN97" s="164"/>
      <c r="BO97" s="164"/>
      <c r="BP97" s="164"/>
      <c r="BQ97" s="164"/>
      <c r="BR97" s="164"/>
      <c r="BS97" s="164"/>
      <c r="BT97" s="164"/>
      <c r="BU97" s="167"/>
      <c r="BV97" s="164"/>
      <c r="BW97" s="164"/>
      <c r="BX97" s="164"/>
      <c r="BY97" s="164"/>
      <c r="BZ97" s="164"/>
      <c r="CA97" s="164"/>
      <c r="CB97" s="164"/>
    </row>
    <row r="98" spans="1:80">
      <c r="A98" s="4"/>
      <c r="B98" s="4"/>
      <c r="C98" s="4"/>
      <c r="D98" s="4"/>
      <c r="E98" s="4"/>
      <c r="F98" s="4"/>
      <c r="G98" s="4"/>
      <c r="H98" s="3"/>
      <c r="I98" s="4"/>
      <c r="J98" s="4"/>
      <c r="K98" s="4"/>
      <c r="L98" s="4"/>
      <c r="M98" s="3"/>
      <c r="N98" s="4"/>
      <c r="O98" s="4"/>
      <c r="P98" s="4"/>
      <c r="Q98" s="4"/>
      <c r="R98" s="4"/>
      <c r="S98" s="4"/>
      <c r="T98" s="4"/>
      <c r="U98" s="164"/>
      <c r="V98" s="164"/>
      <c r="W98" s="164"/>
      <c r="X98" s="164"/>
      <c r="Y98" s="164"/>
      <c r="Z98" s="167"/>
      <c r="AA98" s="164"/>
      <c r="AB98" s="164"/>
      <c r="AC98" s="164"/>
      <c r="AD98" s="3"/>
      <c r="AE98" s="3"/>
      <c r="AF98" s="3"/>
      <c r="AG98" s="3"/>
      <c r="AH98" s="4"/>
      <c r="AI98" s="3"/>
      <c r="AJ98" s="3"/>
      <c r="AK98" s="3"/>
      <c r="AL98" s="3"/>
      <c r="AM98" s="4"/>
      <c r="AN98" s="4"/>
      <c r="AO98" s="4"/>
      <c r="AP98" s="4"/>
      <c r="AQ98" s="4"/>
      <c r="AR98" s="4"/>
      <c r="AS98" s="164"/>
      <c r="AT98" s="164"/>
      <c r="AU98" s="164"/>
      <c r="AV98" s="164"/>
      <c r="AW98" s="164"/>
      <c r="AX98" s="164"/>
      <c r="AY98" s="167"/>
      <c r="AZ98" s="164"/>
      <c r="BA98" s="164"/>
      <c r="BB98" s="164"/>
      <c r="BC98" s="164"/>
      <c r="BD98" s="164"/>
      <c r="BE98" s="164"/>
      <c r="BF98" s="164"/>
      <c r="BG98" s="164"/>
      <c r="BH98" s="164"/>
      <c r="BI98" s="164"/>
      <c r="BJ98" s="164"/>
      <c r="BK98" s="164"/>
      <c r="BL98" s="164"/>
      <c r="BM98" s="164"/>
      <c r="BN98" s="164"/>
      <c r="BO98" s="164"/>
      <c r="BP98" s="164"/>
      <c r="BQ98" s="164"/>
      <c r="BR98" s="164"/>
      <c r="BS98" s="164"/>
      <c r="BT98" s="164"/>
      <c r="BU98" s="167"/>
      <c r="BV98" s="164"/>
      <c r="BW98" s="164"/>
      <c r="BX98" s="164"/>
      <c r="BY98" s="164"/>
      <c r="BZ98" s="164"/>
      <c r="CA98" s="164"/>
      <c r="CB98" s="164"/>
    </row>
    <row r="99" spans="1:80">
      <c r="A99" s="4"/>
      <c r="B99" s="4"/>
      <c r="C99" s="4"/>
      <c r="D99" s="4"/>
      <c r="E99" s="4"/>
      <c r="F99" s="4"/>
      <c r="G99" s="4"/>
      <c r="H99" s="3"/>
      <c r="I99" s="4"/>
      <c r="J99" s="4"/>
      <c r="K99" s="4"/>
      <c r="L99" s="4"/>
      <c r="M99" s="3"/>
      <c r="N99" s="4"/>
      <c r="O99" s="4"/>
      <c r="P99" s="4"/>
      <c r="Q99" s="4"/>
      <c r="R99" s="4"/>
      <c r="S99" s="4"/>
      <c r="T99" s="4"/>
      <c r="U99" s="164"/>
      <c r="V99" s="164"/>
      <c r="W99" s="164"/>
      <c r="X99" s="164"/>
      <c r="Y99" s="164"/>
      <c r="Z99" s="167"/>
      <c r="AA99" s="164"/>
      <c r="AB99" s="164"/>
      <c r="AC99" s="164"/>
      <c r="AD99" s="3"/>
      <c r="AE99" s="3"/>
      <c r="AF99" s="3"/>
      <c r="AG99" s="3"/>
      <c r="AH99" s="4"/>
      <c r="AI99" s="3"/>
      <c r="AJ99" s="3"/>
      <c r="AK99" s="3"/>
      <c r="AL99" s="3"/>
      <c r="AM99" s="4"/>
      <c r="AN99" s="4"/>
      <c r="AO99" s="4"/>
      <c r="AP99" s="4"/>
      <c r="AQ99" s="4"/>
      <c r="AR99" s="4"/>
      <c r="AS99" s="164"/>
      <c r="AT99" s="164"/>
      <c r="AU99" s="164"/>
      <c r="AV99" s="164"/>
      <c r="AW99" s="164"/>
      <c r="AX99" s="164"/>
      <c r="AY99" s="167"/>
      <c r="AZ99" s="164"/>
      <c r="BA99" s="164"/>
      <c r="BB99" s="164"/>
      <c r="BC99" s="164"/>
      <c r="BD99" s="164"/>
      <c r="BE99" s="164"/>
      <c r="BF99" s="164"/>
      <c r="BG99" s="164"/>
      <c r="BH99" s="164"/>
      <c r="BI99" s="164"/>
      <c r="BJ99" s="164"/>
      <c r="BK99" s="164"/>
      <c r="BL99" s="164"/>
      <c r="BM99" s="164"/>
      <c r="BN99" s="164"/>
      <c r="BO99" s="164"/>
      <c r="BP99" s="164"/>
      <c r="BQ99" s="164"/>
      <c r="BR99" s="164"/>
      <c r="BS99" s="164"/>
      <c r="BT99" s="164"/>
      <c r="BU99" s="167"/>
      <c r="BV99" s="164"/>
      <c r="BW99" s="164"/>
      <c r="BX99" s="164"/>
      <c r="BY99" s="164"/>
      <c r="BZ99" s="164"/>
      <c r="CA99" s="164"/>
      <c r="CB99" s="164"/>
    </row>
    <row r="100" spans="1:80">
      <c r="A100" s="4"/>
      <c r="B100" s="4"/>
      <c r="C100" s="4"/>
      <c r="D100" s="4"/>
      <c r="E100" s="4"/>
      <c r="F100" s="4"/>
      <c r="G100" s="4"/>
      <c r="H100" s="3"/>
      <c r="I100" s="4"/>
      <c r="J100" s="4"/>
      <c r="K100" s="4"/>
      <c r="L100" s="4"/>
      <c r="M100" s="3"/>
      <c r="N100" s="4"/>
      <c r="O100" s="4"/>
      <c r="P100" s="4"/>
      <c r="Q100" s="4"/>
      <c r="R100" s="4"/>
      <c r="S100" s="4"/>
      <c r="T100" s="4"/>
      <c r="U100" s="164"/>
      <c r="V100" s="164"/>
      <c r="W100" s="164"/>
      <c r="X100" s="164"/>
      <c r="Y100" s="164"/>
      <c r="Z100" s="167"/>
      <c r="AA100" s="164"/>
      <c r="AB100" s="164"/>
      <c r="AC100" s="164"/>
      <c r="AD100" s="3"/>
      <c r="AE100" s="3"/>
      <c r="AF100" s="3"/>
      <c r="AG100" s="3"/>
      <c r="AH100" s="4"/>
      <c r="AI100" s="3"/>
      <c r="AJ100" s="3"/>
      <c r="AK100" s="3"/>
      <c r="AL100" s="3"/>
      <c r="AM100" s="4"/>
      <c r="AN100" s="4"/>
      <c r="AO100" s="4"/>
      <c r="AP100" s="4"/>
      <c r="AQ100" s="4"/>
      <c r="AR100" s="4"/>
      <c r="AS100" s="164"/>
      <c r="AT100" s="164"/>
      <c r="AU100" s="164"/>
      <c r="AV100" s="164"/>
      <c r="AW100" s="164"/>
      <c r="AX100" s="164"/>
      <c r="AY100" s="167"/>
      <c r="AZ100" s="164"/>
      <c r="BA100" s="164"/>
      <c r="BB100" s="164"/>
      <c r="BC100" s="164"/>
      <c r="BD100" s="164"/>
      <c r="BE100" s="164"/>
      <c r="BF100" s="164"/>
      <c r="BG100" s="164"/>
      <c r="BH100" s="164"/>
      <c r="BI100" s="164"/>
      <c r="BJ100" s="164"/>
      <c r="BK100" s="164"/>
      <c r="BL100" s="164"/>
      <c r="BM100" s="164"/>
      <c r="BN100" s="164"/>
      <c r="BO100" s="164"/>
      <c r="BP100" s="164"/>
      <c r="BQ100" s="164"/>
      <c r="BR100" s="164"/>
      <c r="BS100" s="164"/>
      <c r="BT100" s="164"/>
      <c r="BU100" s="167"/>
      <c r="BV100" s="164"/>
      <c r="BW100" s="164"/>
      <c r="BX100" s="164"/>
      <c r="BY100" s="164"/>
      <c r="BZ100" s="164"/>
      <c r="CA100" s="164"/>
      <c r="CB100" s="164"/>
    </row>
    <row r="101" spans="1:80">
      <c r="A101" s="4"/>
      <c r="B101" s="4"/>
      <c r="C101" s="4"/>
      <c r="D101" s="4"/>
      <c r="E101" s="4"/>
      <c r="F101" s="4"/>
      <c r="G101" s="4"/>
      <c r="H101" s="3"/>
      <c r="I101" s="4"/>
      <c r="J101" s="4"/>
      <c r="K101" s="4"/>
      <c r="L101" s="4"/>
      <c r="M101" s="3"/>
      <c r="N101" s="4"/>
      <c r="O101" s="4"/>
      <c r="P101" s="4"/>
      <c r="Q101" s="4"/>
      <c r="R101" s="4"/>
      <c r="S101" s="4"/>
      <c r="T101" s="4"/>
      <c r="U101" s="164"/>
      <c r="V101" s="164"/>
      <c r="W101" s="164"/>
      <c r="X101" s="164"/>
      <c r="Y101" s="164"/>
      <c r="Z101" s="167"/>
      <c r="AA101" s="164"/>
      <c r="AB101" s="164"/>
      <c r="AC101" s="164"/>
      <c r="AD101" s="3"/>
      <c r="AE101" s="3"/>
      <c r="AF101" s="3"/>
      <c r="AG101" s="3"/>
      <c r="AH101" s="4"/>
      <c r="AI101" s="3"/>
      <c r="AJ101" s="3"/>
      <c r="AK101" s="3"/>
      <c r="AL101" s="3"/>
      <c r="AM101" s="4"/>
      <c r="AN101" s="4"/>
      <c r="AO101" s="4"/>
      <c r="AP101" s="4"/>
      <c r="AQ101" s="4"/>
      <c r="AR101" s="4"/>
      <c r="AS101" s="164"/>
      <c r="AT101" s="164"/>
      <c r="AU101" s="164"/>
      <c r="AV101" s="164"/>
      <c r="AW101" s="164"/>
      <c r="AX101" s="164"/>
      <c r="AY101" s="167"/>
      <c r="AZ101" s="164"/>
      <c r="BA101" s="164"/>
      <c r="BB101" s="164"/>
      <c r="BC101" s="164"/>
      <c r="BD101" s="164"/>
      <c r="BE101" s="164"/>
      <c r="BF101" s="164"/>
      <c r="BG101" s="164"/>
      <c r="BH101" s="164"/>
      <c r="BI101" s="164"/>
      <c r="BJ101" s="164"/>
      <c r="BK101" s="164"/>
      <c r="BL101" s="164"/>
      <c r="BM101" s="164"/>
      <c r="BN101" s="164"/>
      <c r="BO101" s="164"/>
      <c r="BP101" s="164"/>
      <c r="BQ101" s="164"/>
      <c r="BR101" s="164"/>
      <c r="BS101" s="164"/>
      <c r="BT101" s="164"/>
      <c r="BU101" s="167"/>
      <c r="BV101" s="164"/>
      <c r="BW101" s="164"/>
      <c r="BX101" s="164"/>
      <c r="BY101" s="164"/>
      <c r="BZ101" s="164"/>
      <c r="CA101" s="164"/>
      <c r="CB101" s="164"/>
    </row>
    <row r="102" spans="1:80">
      <c r="A102" s="4"/>
      <c r="B102" s="4"/>
      <c r="C102" s="4"/>
      <c r="D102" s="4"/>
      <c r="E102" s="4"/>
      <c r="F102" s="4"/>
      <c r="G102" s="4"/>
      <c r="H102" s="3"/>
      <c r="I102" s="4"/>
      <c r="J102" s="4"/>
      <c r="K102" s="4"/>
      <c r="L102" s="4"/>
      <c r="M102" s="3"/>
      <c r="N102" s="4"/>
      <c r="O102" s="4"/>
      <c r="P102" s="4"/>
      <c r="Q102" s="4"/>
      <c r="R102" s="4"/>
      <c r="S102" s="4"/>
      <c r="T102" s="4"/>
      <c r="U102" s="164"/>
      <c r="V102" s="164"/>
      <c r="W102" s="164"/>
      <c r="X102" s="164"/>
      <c r="Y102" s="164"/>
      <c r="Z102" s="167"/>
      <c r="AA102" s="164"/>
      <c r="AB102" s="164"/>
      <c r="AC102" s="164"/>
      <c r="AD102" s="3"/>
      <c r="AE102" s="3"/>
      <c r="AF102" s="3"/>
      <c r="AG102" s="3"/>
      <c r="AH102" s="4"/>
      <c r="AI102" s="3"/>
      <c r="AJ102" s="3"/>
      <c r="AK102" s="3"/>
      <c r="AL102" s="3"/>
      <c r="AM102" s="4"/>
      <c r="AN102" s="4"/>
      <c r="AO102" s="4"/>
      <c r="AP102" s="4"/>
      <c r="AQ102" s="4"/>
      <c r="AR102" s="4"/>
      <c r="AS102" s="164"/>
      <c r="AT102" s="164"/>
      <c r="AU102" s="164"/>
      <c r="AV102" s="164"/>
      <c r="AW102" s="164"/>
      <c r="AX102" s="164"/>
      <c r="AY102" s="167"/>
      <c r="AZ102" s="164"/>
      <c r="BA102" s="164"/>
      <c r="BB102" s="164"/>
      <c r="BC102" s="164"/>
      <c r="BD102" s="164"/>
      <c r="BE102" s="164"/>
      <c r="BF102" s="164"/>
      <c r="BG102" s="164"/>
      <c r="BH102" s="164"/>
      <c r="BI102" s="164"/>
      <c r="BJ102" s="164"/>
      <c r="BK102" s="164"/>
      <c r="BL102" s="164"/>
      <c r="BM102" s="164"/>
      <c r="BN102" s="164"/>
      <c r="BO102" s="164"/>
      <c r="BP102" s="164"/>
      <c r="BQ102" s="164"/>
      <c r="BR102" s="164"/>
      <c r="BS102" s="164"/>
      <c r="BT102" s="164"/>
      <c r="BU102" s="167"/>
      <c r="BV102" s="164"/>
      <c r="BW102" s="164"/>
      <c r="BX102" s="164"/>
      <c r="BY102" s="164"/>
      <c r="BZ102" s="164"/>
      <c r="CA102" s="164"/>
      <c r="CB102" s="164"/>
    </row>
    <row r="103" spans="1:80">
      <c r="A103" s="4"/>
      <c r="B103" s="4"/>
      <c r="C103" s="4"/>
      <c r="D103" s="4"/>
      <c r="E103" s="4"/>
      <c r="F103" s="4"/>
      <c r="G103" s="4"/>
      <c r="H103" s="3"/>
      <c r="I103" s="4"/>
      <c r="J103" s="4"/>
      <c r="K103" s="4"/>
      <c r="L103" s="4"/>
      <c r="M103" s="3"/>
      <c r="N103" s="4"/>
      <c r="O103" s="4"/>
      <c r="P103" s="4"/>
      <c r="Q103" s="4"/>
      <c r="R103" s="4"/>
      <c r="S103" s="4"/>
      <c r="T103" s="4"/>
      <c r="U103" s="164"/>
      <c r="V103" s="164"/>
      <c r="W103" s="164"/>
      <c r="X103" s="164"/>
      <c r="Y103" s="164"/>
      <c r="Z103" s="167"/>
      <c r="AA103" s="164"/>
      <c r="AB103" s="164"/>
      <c r="AC103" s="164"/>
      <c r="AD103" s="3"/>
      <c r="AE103" s="3"/>
      <c r="AF103" s="3"/>
      <c r="AG103" s="3"/>
      <c r="AH103" s="4"/>
      <c r="AI103" s="3"/>
      <c r="AJ103" s="3"/>
      <c r="AK103" s="3"/>
      <c r="AL103" s="3"/>
      <c r="AM103" s="4"/>
      <c r="AN103" s="4"/>
      <c r="AO103" s="4"/>
      <c r="AP103" s="4"/>
      <c r="AQ103" s="4"/>
      <c r="AR103" s="4"/>
      <c r="AS103" s="164"/>
      <c r="AT103" s="164"/>
      <c r="AU103" s="164"/>
      <c r="AV103" s="164"/>
      <c r="AW103" s="164"/>
      <c r="AX103" s="164"/>
      <c r="AY103" s="167"/>
      <c r="AZ103" s="164"/>
      <c r="BA103" s="164"/>
      <c r="BB103" s="164"/>
      <c r="BC103" s="164"/>
      <c r="BD103" s="164"/>
      <c r="BE103" s="164"/>
      <c r="BF103" s="164"/>
      <c r="BG103" s="164"/>
      <c r="BH103" s="164"/>
      <c r="BI103" s="164"/>
      <c r="BJ103" s="164"/>
      <c r="BK103" s="164"/>
      <c r="BL103" s="164"/>
      <c r="BM103" s="164"/>
      <c r="BN103" s="164"/>
      <c r="BO103" s="164"/>
      <c r="BP103" s="164"/>
      <c r="BQ103" s="164"/>
      <c r="BR103" s="164"/>
      <c r="BS103" s="164"/>
      <c r="BT103" s="164"/>
      <c r="BU103" s="167"/>
      <c r="BV103" s="164"/>
      <c r="BW103" s="164"/>
      <c r="BX103" s="164"/>
      <c r="BY103" s="164"/>
      <c r="BZ103" s="164"/>
      <c r="CA103" s="164"/>
      <c r="CB103" s="164"/>
    </row>
    <row r="104" spans="1:80">
      <c r="A104" s="4"/>
      <c r="B104" s="4"/>
      <c r="C104" s="4"/>
      <c r="D104" s="4"/>
      <c r="E104" s="4"/>
      <c r="F104" s="4"/>
      <c r="G104" s="4"/>
      <c r="H104" s="3"/>
      <c r="I104" s="4"/>
      <c r="J104" s="4"/>
      <c r="K104" s="4"/>
      <c r="L104" s="4"/>
      <c r="M104" s="3"/>
      <c r="N104" s="4"/>
      <c r="O104" s="4"/>
      <c r="P104" s="4"/>
      <c r="Q104" s="4"/>
      <c r="R104" s="4"/>
      <c r="S104" s="4"/>
      <c r="T104" s="4"/>
      <c r="U104" s="164"/>
      <c r="V104" s="164"/>
      <c r="W104" s="164"/>
      <c r="X104" s="164"/>
      <c r="Y104" s="164"/>
      <c r="Z104" s="167"/>
      <c r="AA104" s="164"/>
      <c r="AB104" s="164"/>
      <c r="AC104" s="164"/>
      <c r="AD104" s="3"/>
      <c r="AE104" s="3"/>
      <c r="AF104" s="3"/>
      <c r="AG104" s="3"/>
      <c r="AH104" s="4"/>
      <c r="AI104" s="3"/>
      <c r="AJ104" s="3"/>
      <c r="AK104" s="3"/>
      <c r="AL104" s="3"/>
      <c r="AM104" s="4"/>
      <c r="AN104" s="4"/>
      <c r="AO104" s="4"/>
      <c r="AP104" s="4"/>
      <c r="AQ104" s="4"/>
      <c r="AR104" s="4"/>
      <c r="AS104" s="164"/>
      <c r="AT104" s="164"/>
      <c r="AU104" s="164"/>
      <c r="AV104" s="164"/>
      <c r="AW104" s="164"/>
      <c r="AX104" s="164"/>
      <c r="AY104" s="167"/>
      <c r="AZ104" s="164"/>
      <c r="BA104" s="164"/>
      <c r="BB104" s="164"/>
      <c r="BC104" s="164"/>
      <c r="BD104" s="164"/>
      <c r="BE104" s="164"/>
      <c r="BF104" s="164"/>
      <c r="BG104" s="164"/>
      <c r="BH104" s="164"/>
      <c r="BI104" s="164"/>
      <c r="BJ104" s="164"/>
      <c r="BK104" s="164"/>
      <c r="BL104" s="164"/>
      <c r="BM104" s="164"/>
      <c r="BN104" s="164"/>
      <c r="BO104" s="164"/>
      <c r="BP104" s="164"/>
      <c r="BQ104" s="164"/>
      <c r="BR104" s="164"/>
      <c r="BS104" s="164"/>
      <c r="BT104" s="164"/>
      <c r="BU104" s="167"/>
      <c r="BV104" s="164"/>
      <c r="BW104" s="164"/>
      <c r="BX104" s="164"/>
      <c r="BY104" s="164"/>
      <c r="BZ104" s="164"/>
      <c r="CA104" s="164"/>
      <c r="CB104" s="164"/>
    </row>
    <row r="105" spans="1:80">
      <c r="A105" s="4"/>
      <c r="B105" s="4"/>
      <c r="C105" s="4"/>
      <c r="D105" s="4"/>
      <c r="E105" s="4"/>
      <c r="F105" s="4"/>
      <c r="G105" s="4"/>
      <c r="H105" s="3"/>
      <c r="I105" s="4"/>
      <c r="J105" s="4"/>
      <c r="K105" s="4"/>
      <c r="L105" s="4"/>
      <c r="M105" s="3"/>
      <c r="N105" s="4"/>
      <c r="O105" s="4"/>
      <c r="P105" s="4"/>
      <c r="Q105" s="4"/>
      <c r="R105" s="4"/>
      <c r="S105" s="4"/>
      <c r="T105" s="4"/>
      <c r="U105" s="393"/>
      <c r="V105" s="164"/>
      <c r="W105" s="164"/>
      <c r="X105" s="164"/>
      <c r="Y105" s="164"/>
      <c r="Z105" s="167"/>
      <c r="AA105" s="164"/>
      <c r="AB105" s="164"/>
      <c r="AC105" s="164"/>
      <c r="AD105" s="3"/>
      <c r="AE105" s="3"/>
      <c r="AF105" s="3"/>
      <c r="AG105" s="3"/>
      <c r="AH105" s="4"/>
      <c r="AI105" s="3"/>
      <c r="AJ105" s="3"/>
      <c r="AK105" s="3"/>
      <c r="AL105" s="3"/>
      <c r="AM105" s="4"/>
      <c r="AN105" s="4"/>
      <c r="AO105" s="4"/>
      <c r="AP105" s="4"/>
      <c r="AQ105" s="4"/>
      <c r="AR105" s="4"/>
      <c r="AS105" s="164"/>
      <c r="AT105" s="164"/>
      <c r="AU105" s="164"/>
      <c r="AV105" s="164"/>
      <c r="AW105" s="164"/>
      <c r="AX105" s="164"/>
      <c r="AY105" s="167"/>
      <c r="AZ105" s="164"/>
      <c r="BA105" s="164"/>
      <c r="BB105" s="164"/>
      <c r="BC105" s="164"/>
      <c r="BD105" s="164"/>
      <c r="BE105" s="164"/>
      <c r="BF105" s="164"/>
      <c r="BG105" s="164"/>
      <c r="BH105" s="164"/>
      <c r="BI105" s="164"/>
      <c r="BJ105" s="164"/>
      <c r="BK105" s="164"/>
      <c r="BL105" s="164"/>
      <c r="BM105" s="164"/>
      <c r="BN105" s="164"/>
      <c r="BO105" s="164"/>
      <c r="BP105" s="164"/>
      <c r="BQ105" s="164"/>
      <c r="BR105" s="164"/>
      <c r="BS105" s="164"/>
      <c r="BT105" s="164"/>
      <c r="BU105" s="167"/>
      <c r="BV105" s="164"/>
      <c r="BW105" s="164"/>
      <c r="BX105" s="164"/>
      <c r="BY105" s="164"/>
      <c r="BZ105" s="164"/>
      <c r="CA105" s="164"/>
      <c r="CB105" s="164"/>
    </row>
    <row r="106" spans="1:80">
      <c r="A106" s="4"/>
      <c r="B106" s="4"/>
      <c r="C106" s="4"/>
      <c r="D106" s="4"/>
      <c r="E106" s="4"/>
      <c r="F106" s="4"/>
      <c r="G106" s="4"/>
      <c r="H106" s="3"/>
      <c r="I106" s="4"/>
      <c r="J106" s="4"/>
      <c r="K106" s="4"/>
      <c r="L106" s="4"/>
      <c r="M106" s="3"/>
      <c r="N106" s="4"/>
      <c r="O106" s="4"/>
      <c r="P106" s="4"/>
      <c r="Q106" s="4"/>
      <c r="R106" s="4"/>
      <c r="S106" s="4"/>
      <c r="T106" s="4"/>
      <c r="U106" s="394"/>
      <c r="V106" s="164"/>
      <c r="W106" s="164"/>
      <c r="X106" s="164"/>
      <c r="Y106" s="164"/>
      <c r="Z106" s="167"/>
      <c r="AA106" s="164"/>
      <c r="AB106" s="164"/>
      <c r="AC106" s="164"/>
      <c r="AD106" s="3"/>
      <c r="AE106" s="3"/>
      <c r="AF106" s="3"/>
      <c r="AG106" s="3"/>
      <c r="AH106" s="4"/>
      <c r="AI106" s="3"/>
      <c r="AJ106" s="3"/>
      <c r="AK106" s="3"/>
      <c r="AL106" s="3"/>
      <c r="AM106" s="4"/>
      <c r="AN106" s="4"/>
      <c r="AO106" s="4"/>
      <c r="AP106" s="4"/>
      <c r="AQ106" s="4"/>
      <c r="AR106" s="4"/>
      <c r="AS106" s="164"/>
      <c r="AT106" s="164"/>
      <c r="AU106" s="164"/>
      <c r="AV106" s="164"/>
      <c r="AW106" s="164"/>
      <c r="AX106" s="164"/>
      <c r="AY106" s="167"/>
      <c r="AZ106" s="164"/>
      <c r="BA106" s="164"/>
      <c r="BB106" s="164"/>
      <c r="BC106" s="164"/>
      <c r="BD106" s="164"/>
      <c r="BE106" s="164"/>
      <c r="BF106" s="164"/>
      <c r="BG106" s="164"/>
      <c r="BH106" s="164"/>
      <c r="BI106" s="164"/>
      <c r="BJ106" s="164"/>
      <c r="BK106" s="164"/>
      <c r="BL106" s="164"/>
      <c r="BM106" s="164"/>
      <c r="BN106" s="164"/>
      <c r="BO106" s="164"/>
      <c r="BP106" s="164"/>
      <c r="BQ106" s="164"/>
      <c r="BR106" s="164"/>
      <c r="BS106" s="164"/>
      <c r="BT106" s="164"/>
      <c r="BU106" s="167"/>
      <c r="BV106" s="164"/>
      <c r="BW106" s="164"/>
      <c r="BX106" s="164"/>
      <c r="BY106" s="164"/>
      <c r="BZ106" s="164"/>
      <c r="CA106" s="164"/>
      <c r="CB106" s="164"/>
    </row>
    <row r="107" spans="1:80">
      <c r="A107" s="4"/>
      <c r="B107" s="4"/>
      <c r="C107" s="4"/>
      <c r="D107" s="4"/>
      <c r="E107" s="4"/>
      <c r="F107" s="4"/>
      <c r="G107" s="4"/>
      <c r="H107" s="3"/>
      <c r="I107" s="4"/>
      <c r="J107" s="4"/>
      <c r="K107" s="4"/>
      <c r="L107" s="4"/>
      <c r="M107" s="3"/>
      <c r="N107" s="4"/>
      <c r="O107" s="4"/>
      <c r="P107" s="4"/>
      <c r="Q107" s="4"/>
      <c r="R107" s="4"/>
      <c r="S107" s="4"/>
      <c r="T107" s="4"/>
      <c r="U107" s="164"/>
      <c r="V107" s="164"/>
      <c r="W107" s="164"/>
      <c r="X107" s="164"/>
      <c r="Y107" s="164"/>
      <c r="Z107" s="167"/>
      <c r="AA107" s="164"/>
      <c r="AB107" s="164"/>
      <c r="AC107" s="164"/>
      <c r="AD107" s="3"/>
      <c r="AE107" s="3"/>
      <c r="AF107" s="3"/>
      <c r="AG107" s="3"/>
      <c r="AH107" s="4"/>
      <c r="AI107" s="3"/>
      <c r="AJ107" s="3"/>
      <c r="AK107" s="3"/>
      <c r="AL107" s="3"/>
      <c r="AM107" s="4"/>
      <c r="AN107" s="4"/>
      <c r="AO107" s="4"/>
      <c r="AP107" s="4"/>
      <c r="AQ107" s="4"/>
      <c r="AR107" s="4"/>
      <c r="AS107" s="164"/>
      <c r="AT107" s="164"/>
      <c r="AU107" s="164"/>
      <c r="AV107" s="164"/>
      <c r="AW107" s="164"/>
      <c r="AX107" s="164"/>
      <c r="AY107" s="167"/>
      <c r="AZ107" s="164"/>
      <c r="BA107" s="164"/>
      <c r="BB107" s="164"/>
      <c r="BC107" s="164"/>
      <c r="BD107" s="164"/>
      <c r="BE107" s="164"/>
      <c r="BF107" s="164"/>
      <c r="BG107" s="164"/>
      <c r="BH107" s="164"/>
      <c r="BI107" s="164"/>
      <c r="BJ107" s="164"/>
      <c r="BK107" s="164"/>
      <c r="BL107" s="164"/>
      <c r="BM107" s="164"/>
      <c r="BN107" s="164"/>
      <c r="BO107" s="164"/>
      <c r="BP107" s="164"/>
      <c r="BQ107" s="164"/>
      <c r="BR107" s="164"/>
      <c r="BS107" s="164"/>
      <c r="BT107" s="164"/>
      <c r="BU107" s="167"/>
      <c r="BV107" s="164"/>
      <c r="BW107" s="164"/>
      <c r="BX107" s="164"/>
      <c r="BY107" s="164"/>
      <c r="BZ107" s="164"/>
      <c r="CA107" s="164"/>
      <c r="CB107" s="164"/>
    </row>
    <row r="108" spans="1:80">
      <c r="A108" s="4"/>
      <c r="B108" s="4"/>
      <c r="C108" s="4"/>
      <c r="D108" s="4"/>
      <c r="E108" s="4"/>
      <c r="F108" s="4"/>
      <c r="G108" s="4"/>
      <c r="H108" s="3"/>
      <c r="I108" s="4"/>
      <c r="J108" s="4"/>
      <c r="K108" s="4"/>
      <c r="L108" s="4"/>
      <c r="M108" s="3"/>
      <c r="N108" s="4"/>
      <c r="O108" s="4"/>
      <c r="P108" s="4"/>
      <c r="Q108" s="4"/>
      <c r="R108" s="4"/>
      <c r="S108" s="4"/>
      <c r="T108" s="4"/>
      <c r="U108" s="164"/>
      <c r="V108" s="164"/>
      <c r="W108" s="164"/>
      <c r="X108" s="164"/>
      <c r="Y108" s="164"/>
      <c r="Z108" s="167"/>
      <c r="AA108" s="164"/>
      <c r="AB108" s="164"/>
      <c r="AC108" s="164"/>
      <c r="AD108" s="3"/>
      <c r="AE108" s="3"/>
      <c r="AF108" s="3"/>
      <c r="AG108" s="3"/>
      <c r="AH108" s="4"/>
      <c r="AI108" s="3"/>
      <c r="AJ108" s="3"/>
      <c r="AK108" s="3"/>
      <c r="AL108" s="3"/>
      <c r="AM108" s="4"/>
      <c r="AN108" s="4"/>
      <c r="AO108" s="4"/>
      <c r="AP108" s="4"/>
      <c r="AQ108" s="4"/>
      <c r="AR108" s="4"/>
      <c r="AS108" s="164"/>
      <c r="AT108" s="164"/>
      <c r="AU108" s="164"/>
      <c r="AV108" s="164"/>
      <c r="AW108" s="164"/>
      <c r="AX108" s="164"/>
      <c r="AY108" s="167"/>
      <c r="AZ108" s="164"/>
      <c r="BA108" s="164"/>
      <c r="BB108" s="164"/>
      <c r="BC108" s="164"/>
      <c r="BD108" s="164"/>
      <c r="BE108" s="164"/>
      <c r="BF108" s="164"/>
      <c r="BG108" s="164"/>
      <c r="BH108" s="164"/>
      <c r="BI108" s="164"/>
      <c r="BJ108" s="164"/>
      <c r="BK108" s="164"/>
      <c r="BL108" s="164"/>
      <c r="BM108" s="164"/>
      <c r="BN108" s="164"/>
      <c r="BO108" s="164"/>
      <c r="BP108" s="164"/>
      <c r="BQ108" s="164"/>
      <c r="BR108" s="164"/>
      <c r="BS108" s="164"/>
      <c r="BT108" s="164"/>
      <c r="BU108" s="167"/>
      <c r="BV108" s="164"/>
      <c r="BW108" s="164"/>
      <c r="BX108" s="164"/>
      <c r="BY108" s="164"/>
      <c r="BZ108" s="164"/>
      <c r="CA108" s="164"/>
      <c r="CB108" s="164"/>
    </row>
    <row r="109" spans="1:80">
      <c r="A109" s="4"/>
      <c r="B109" s="4"/>
      <c r="C109" s="4"/>
      <c r="D109" s="4"/>
      <c r="E109" s="4"/>
      <c r="F109" s="4"/>
      <c r="G109" s="4"/>
      <c r="H109" s="3"/>
      <c r="I109" s="4"/>
      <c r="J109" s="4"/>
      <c r="K109" s="4"/>
      <c r="L109" s="4"/>
      <c r="M109" s="3"/>
      <c r="N109" s="4"/>
      <c r="O109" s="4"/>
      <c r="P109" s="4"/>
      <c r="Q109" s="4"/>
      <c r="R109" s="4"/>
      <c r="S109" s="4"/>
      <c r="T109" s="4"/>
      <c r="U109" s="164"/>
      <c r="V109" s="164"/>
      <c r="W109" s="164"/>
      <c r="X109" s="164"/>
      <c r="Y109" s="164"/>
      <c r="Z109" s="167"/>
      <c r="AA109" s="164"/>
      <c r="AB109" s="164"/>
      <c r="AC109" s="164"/>
      <c r="AD109" s="3"/>
      <c r="AE109" s="3"/>
      <c r="AF109" s="3"/>
      <c r="AG109" s="3"/>
      <c r="AH109" s="4"/>
      <c r="AI109" s="3"/>
      <c r="AJ109" s="3"/>
      <c r="AK109" s="3"/>
      <c r="AL109" s="3"/>
      <c r="AM109" s="4"/>
      <c r="AN109" s="4"/>
      <c r="AO109" s="4"/>
      <c r="AP109" s="4"/>
      <c r="AQ109" s="4"/>
      <c r="AR109" s="4"/>
      <c r="AS109" s="164"/>
      <c r="AT109" s="164"/>
      <c r="AU109" s="164"/>
      <c r="AV109" s="164"/>
      <c r="AW109" s="164"/>
      <c r="AX109" s="164"/>
      <c r="AY109" s="167"/>
      <c r="AZ109" s="164"/>
      <c r="BA109" s="164"/>
      <c r="BB109" s="164"/>
      <c r="BC109" s="164"/>
      <c r="BD109" s="164"/>
      <c r="BE109" s="164"/>
      <c r="BF109" s="164"/>
      <c r="BG109" s="164"/>
      <c r="BH109" s="164"/>
      <c r="BI109" s="164"/>
      <c r="BJ109" s="164"/>
      <c r="BK109" s="164"/>
      <c r="BL109" s="164"/>
      <c r="BM109" s="164"/>
      <c r="BN109" s="164"/>
      <c r="BO109" s="164"/>
      <c r="BP109" s="164"/>
      <c r="BQ109" s="164"/>
      <c r="BR109" s="164"/>
      <c r="BS109" s="164"/>
      <c r="BT109" s="164"/>
      <c r="BU109" s="167"/>
      <c r="BV109" s="164"/>
      <c r="BW109" s="164"/>
      <c r="BX109" s="164"/>
      <c r="BY109" s="164"/>
      <c r="BZ109" s="164"/>
      <c r="CA109" s="164"/>
      <c r="CB109" s="164"/>
    </row>
    <row r="110" spans="1:80">
      <c r="A110" s="4"/>
      <c r="B110" s="4"/>
      <c r="C110" s="4"/>
      <c r="D110" s="4"/>
      <c r="E110" s="4"/>
      <c r="F110" s="4"/>
      <c r="G110" s="4"/>
      <c r="H110" s="3"/>
      <c r="I110" s="4"/>
      <c r="J110" s="4"/>
      <c r="K110" s="4"/>
      <c r="L110" s="4"/>
      <c r="M110" s="3"/>
      <c r="N110" s="4"/>
      <c r="O110" s="4"/>
      <c r="P110" s="4"/>
      <c r="Q110" s="4"/>
      <c r="R110" s="4"/>
      <c r="S110" s="4"/>
      <c r="T110" s="4"/>
      <c r="U110" s="164"/>
      <c r="V110" s="164"/>
      <c r="W110" s="164"/>
      <c r="X110" s="164"/>
      <c r="Y110" s="164"/>
      <c r="Z110" s="167"/>
      <c r="AA110" s="164"/>
      <c r="AB110" s="164"/>
      <c r="AC110" s="164"/>
      <c r="AD110" s="3"/>
      <c r="AE110" s="3"/>
      <c r="AF110" s="3"/>
      <c r="AG110" s="3"/>
      <c r="AH110" s="4"/>
      <c r="AI110" s="3"/>
      <c r="AJ110" s="3"/>
      <c r="AK110" s="3"/>
      <c r="AL110" s="3"/>
      <c r="AM110" s="4"/>
      <c r="AN110" s="4"/>
      <c r="AO110" s="4"/>
      <c r="AP110" s="4"/>
      <c r="AQ110" s="4"/>
      <c r="AR110" s="4"/>
      <c r="AS110" s="164"/>
      <c r="AT110" s="164"/>
      <c r="AU110" s="164"/>
      <c r="AV110" s="164"/>
      <c r="AW110" s="164"/>
      <c r="AX110" s="164"/>
      <c r="AY110" s="167"/>
      <c r="AZ110" s="164"/>
      <c r="BA110" s="164"/>
      <c r="BB110" s="164"/>
      <c r="BC110" s="164"/>
      <c r="BD110" s="164"/>
      <c r="BE110" s="164"/>
      <c r="BF110" s="164"/>
      <c r="BG110" s="164"/>
      <c r="BH110" s="164"/>
      <c r="BI110" s="164"/>
      <c r="BJ110" s="164"/>
      <c r="BK110" s="164"/>
      <c r="BL110" s="164"/>
      <c r="BM110" s="164"/>
      <c r="BN110" s="164"/>
      <c r="BO110" s="164"/>
      <c r="BP110" s="164"/>
      <c r="BQ110" s="164"/>
      <c r="BR110" s="164"/>
      <c r="BS110" s="164"/>
      <c r="BT110" s="164"/>
      <c r="BU110" s="167"/>
      <c r="BV110" s="164"/>
      <c r="BW110" s="164"/>
      <c r="BX110" s="164"/>
      <c r="BY110" s="164"/>
      <c r="BZ110" s="164"/>
      <c r="CA110" s="164"/>
      <c r="CB110" s="164"/>
    </row>
    <row r="111" spans="1:80">
      <c r="A111" s="4"/>
      <c r="B111" s="4"/>
      <c r="C111" s="4"/>
      <c r="D111" s="4"/>
      <c r="E111" s="4"/>
      <c r="F111" s="4"/>
      <c r="G111" s="4"/>
      <c r="H111" s="3"/>
      <c r="I111" s="4"/>
      <c r="J111" s="4"/>
      <c r="K111" s="4"/>
      <c r="L111" s="4"/>
      <c r="M111" s="3"/>
      <c r="N111" s="4"/>
      <c r="O111" s="4"/>
      <c r="P111" s="4"/>
      <c r="Q111" s="4"/>
      <c r="R111" s="4"/>
      <c r="S111" s="4"/>
      <c r="T111" s="4"/>
      <c r="U111" s="164"/>
      <c r="V111" s="164"/>
      <c r="W111" s="164"/>
      <c r="X111" s="164"/>
      <c r="Y111" s="164"/>
      <c r="Z111" s="167"/>
      <c r="AA111" s="164"/>
      <c r="AB111" s="164"/>
      <c r="AC111" s="164"/>
      <c r="AD111" s="3"/>
      <c r="AE111" s="3"/>
      <c r="AF111" s="3"/>
      <c r="AG111" s="3"/>
      <c r="AH111" s="4"/>
      <c r="AI111" s="3"/>
      <c r="AJ111" s="3"/>
      <c r="AK111" s="3"/>
      <c r="AL111" s="3"/>
      <c r="AM111" s="4"/>
      <c r="AN111" s="4"/>
      <c r="AO111" s="4"/>
      <c r="AP111" s="4"/>
      <c r="AQ111" s="4"/>
      <c r="AR111" s="4"/>
      <c r="AS111" s="164"/>
      <c r="AT111" s="164"/>
      <c r="AU111" s="164"/>
      <c r="AV111" s="164"/>
      <c r="AW111" s="164"/>
      <c r="AX111" s="164"/>
      <c r="AY111" s="167"/>
      <c r="AZ111" s="164"/>
      <c r="BA111" s="164"/>
      <c r="BB111" s="164"/>
      <c r="BC111" s="164"/>
      <c r="BD111" s="164"/>
      <c r="BE111" s="164"/>
      <c r="BF111" s="164"/>
      <c r="BG111" s="164"/>
      <c r="BH111" s="164"/>
      <c r="BI111" s="164"/>
      <c r="BJ111" s="164"/>
      <c r="BK111" s="164"/>
      <c r="BL111" s="164"/>
      <c r="BM111" s="164"/>
      <c r="BN111" s="164"/>
      <c r="BO111" s="164"/>
      <c r="BP111" s="164"/>
      <c r="BQ111" s="164"/>
      <c r="BR111" s="164"/>
      <c r="BS111" s="164"/>
      <c r="BT111" s="164"/>
      <c r="BU111" s="167"/>
      <c r="BV111" s="164"/>
      <c r="BW111" s="164"/>
      <c r="BX111" s="164"/>
      <c r="BY111" s="164"/>
      <c r="BZ111" s="164"/>
      <c r="CA111" s="164"/>
      <c r="CB111" s="164"/>
    </row>
    <row r="112" spans="1:80">
      <c r="A112" s="4"/>
      <c r="B112" s="4"/>
      <c r="C112" s="4"/>
      <c r="D112" s="4"/>
      <c r="E112" s="4"/>
      <c r="F112" s="4"/>
      <c r="G112" s="4"/>
      <c r="H112" s="3"/>
      <c r="I112" s="4"/>
      <c r="J112" s="4"/>
      <c r="K112" s="4"/>
      <c r="L112" s="4"/>
      <c r="M112" s="3"/>
      <c r="N112" s="4"/>
      <c r="O112" s="4"/>
      <c r="P112" s="4"/>
      <c r="Q112" s="4"/>
      <c r="R112" s="4"/>
      <c r="S112" s="4"/>
      <c r="T112" s="4"/>
      <c r="U112" s="164"/>
      <c r="V112" s="164"/>
      <c r="W112" s="164"/>
      <c r="X112" s="164"/>
      <c r="Y112" s="164"/>
      <c r="Z112" s="167"/>
      <c r="AA112" s="164"/>
      <c r="AB112" s="164"/>
      <c r="AC112" s="164"/>
      <c r="AD112" s="3"/>
      <c r="AE112" s="3"/>
      <c r="AF112" s="3"/>
      <c r="AG112" s="3"/>
      <c r="AH112" s="4"/>
      <c r="AI112" s="3"/>
      <c r="AJ112" s="3"/>
      <c r="AK112" s="3"/>
      <c r="AL112" s="3"/>
      <c r="AM112" s="4"/>
      <c r="AN112" s="4"/>
      <c r="AO112" s="4"/>
      <c r="AP112" s="4"/>
      <c r="AQ112" s="4"/>
      <c r="AR112" s="4"/>
      <c r="AS112" s="164"/>
      <c r="AT112" s="164"/>
      <c r="AU112" s="164"/>
      <c r="AV112" s="164"/>
      <c r="AW112" s="164"/>
      <c r="AX112" s="164"/>
      <c r="AY112" s="167"/>
      <c r="AZ112" s="164"/>
      <c r="BA112" s="164"/>
      <c r="BB112" s="164"/>
      <c r="BC112" s="164"/>
      <c r="BD112" s="164"/>
      <c r="BE112" s="164"/>
      <c r="BF112" s="164"/>
      <c r="BG112" s="164"/>
      <c r="BH112" s="164"/>
      <c r="BI112" s="164"/>
      <c r="BJ112" s="164"/>
      <c r="BK112" s="164"/>
      <c r="BL112" s="164"/>
      <c r="BM112" s="164"/>
      <c r="BN112" s="164"/>
      <c r="BO112" s="164"/>
      <c r="BP112" s="164"/>
      <c r="BQ112" s="164"/>
      <c r="BR112" s="164"/>
      <c r="BS112" s="164"/>
      <c r="BT112" s="164"/>
      <c r="BU112" s="167"/>
      <c r="BV112" s="164"/>
      <c r="BW112" s="164"/>
      <c r="BX112" s="164"/>
      <c r="BY112" s="164"/>
      <c r="BZ112" s="164"/>
      <c r="CA112" s="164"/>
      <c r="CB112" s="164"/>
    </row>
    <row r="113" spans="1:80">
      <c r="A113" s="4"/>
      <c r="B113" s="4"/>
      <c r="C113" s="4"/>
      <c r="D113" s="4"/>
      <c r="E113" s="4"/>
      <c r="F113" s="4"/>
      <c r="G113" s="4"/>
      <c r="H113" s="3"/>
      <c r="I113" s="4"/>
      <c r="J113" s="4"/>
      <c r="K113" s="4"/>
      <c r="L113" s="4"/>
      <c r="M113" s="3"/>
      <c r="N113" s="4"/>
      <c r="O113" s="4"/>
      <c r="P113" s="4"/>
      <c r="Q113" s="4"/>
      <c r="R113" s="4"/>
      <c r="S113" s="4"/>
      <c r="T113" s="4"/>
      <c r="U113" s="164"/>
      <c r="V113" s="164"/>
      <c r="W113" s="164"/>
      <c r="X113" s="164"/>
      <c r="Y113" s="164"/>
      <c r="Z113" s="167"/>
      <c r="AA113" s="164"/>
      <c r="AB113" s="164"/>
      <c r="AC113" s="164"/>
      <c r="AD113" s="3"/>
      <c r="AE113" s="3"/>
      <c r="AF113" s="3"/>
      <c r="AG113" s="3"/>
      <c r="AH113" s="4"/>
      <c r="AI113" s="3"/>
      <c r="AJ113" s="3"/>
      <c r="AK113" s="3"/>
      <c r="AL113" s="3"/>
      <c r="AM113" s="4"/>
      <c r="AN113" s="4"/>
      <c r="AO113" s="4"/>
      <c r="AP113" s="4"/>
      <c r="AQ113" s="4"/>
      <c r="AR113" s="4"/>
      <c r="AS113" s="164"/>
      <c r="AT113" s="164"/>
      <c r="AU113" s="164"/>
      <c r="AV113" s="164"/>
      <c r="AW113" s="164"/>
      <c r="AX113" s="164"/>
      <c r="AY113" s="167"/>
      <c r="AZ113" s="164"/>
      <c r="BA113" s="164"/>
      <c r="BB113" s="164"/>
      <c r="BC113" s="164"/>
      <c r="BD113" s="164"/>
      <c r="BE113" s="164"/>
      <c r="BF113" s="164"/>
      <c r="BG113" s="164"/>
      <c r="BH113" s="164"/>
      <c r="BI113" s="164"/>
      <c r="BJ113" s="164"/>
      <c r="BK113" s="164"/>
      <c r="BL113" s="164"/>
      <c r="BM113" s="164"/>
      <c r="BN113" s="164"/>
      <c r="BO113" s="164"/>
      <c r="BP113" s="164"/>
      <c r="BQ113" s="164"/>
      <c r="BR113" s="164"/>
      <c r="BS113" s="164"/>
      <c r="BT113" s="164"/>
      <c r="BU113" s="167"/>
      <c r="BV113" s="164"/>
      <c r="BW113" s="164"/>
      <c r="BX113" s="164"/>
      <c r="BY113" s="164"/>
      <c r="BZ113" s="164"/>
      <c r="CA113" s="164"/>
      <c r="CB113" s="164"/>
    </row>
    <row r="114" spans="1:80">
      <c r="A114" s="4"/>
      <c r="B114" s="4"/>
      <c r="C114" s="4"/>
      <c r="D114" s="4"/>
      <c r="E114" s="4"/>
      <c r="F114" s="4"/>
      <c r="G114" s="4"/>
      <c r="H114" s="3"/>
      <c r="I114" s="4"/>
      <c r="J114" s="4"/>
      <c r="K114" s="4"/>
      <c r="L114" s="4"/>
      <c r="M114" s="3"/>
      <c r="N114" s="4"/>
      <c r="O114" s="4"/>
      <c r="P114" s="4"/>
      <c r="Q114" s="4"/>
      <c r="R114" s="4"/>
      <c r="S114" s="4"/>
      <c r="T114" s="4"/>
      <c r="U114" s="164"/>
      <c r="V114" s="164"/>
      <c r="W114" s="164"/>
      <c r="X114" s="164"/>
      <c r="Y114" s="164"/>
      <c r="Z114" s="167"/>
      <c r="AA114" s="164"/>
      <c r="AB114" s="164"/>
      <c r="AC114" s="164"/>
      <c r="AD114" s="3"/>
      <c r="AE114" s="3"/>
      <c r="AF114" s="3"/>
      <c r="AG114" s="3"/>
      <c r="AH114" s="4"/>
      <c r="AI114" s="3"/>
      <c r="AJ114" s="3"/>
      <c r="AK114" s="3"/>
      <c r="AL114" s="3"/>
      <c r="AM114" s="4"/>
      <c r="AN114" s="4"/>
      <c r="AO114" s="4"/>
      <c r="AP114" s="4"/>
      <c r="AQ114" s="4"/>
      <c r="AR114" s="4"/>
      <c r="AS114" s="164"/>
      <c r="AT114" s="164"/>
      <c r="AU114" s="164"/>
      <c r="AV114" s="164"/>
      <c r="AW114" s="164"/>
      <c r="AX114" s="164"/>
      <c r="AY114" s="167"/>
      <c r="AZ114" s="164"/>
      <c r="BA114" s="164"/>
      <c r="BB114" s="164"/>
      <c r="BC114" s="164"/>
      <c r="BD114" s="164"/>
      <c r="BE114" s="164"/>
      <c r="BF114" s="164"/>
      <c r="BG114" s="164"/>
      <c r="BH114" s="164"/>
      <c r="BI114" s="164"/>
      <c r="BJ114" s="164"/>
      <c r="BK114" s="164"/>
      <c r="BL114" s="164"/>
      <c r="BM114" s="164"/>
      <c r="BN114" s="164"/>
      <c r="BO114" s="164"/>
      <c r="BP114" s="164"/>
      <c r="BQ114" s="164"/>
      <c r="BR114" s="164"/>
      <c r="BS114" s="164"/>
      <c r="BT114" s="164"/>
      <c r="BU114" s="167"/>
      <c r="BV114" s="164"/>
      <c r="BW114" s="164"/>
      <c r="BX114" s="164"/>
      <c r="BY114" s="164"/>
      <c r="BZ114" s="164"/>
      <c r="CA114" s="164"/>
      <c r="CB114" s="164"/>
    </row>
    <row r="115" spans="1:80">
      <c r="A115" s="4"/>
      <c r="B115" s="4"/>
      <c r="C115" s="4"/>
      <c r="D115" s="4"/>
      <c r="E115" s="4"/>
      <c r="F115" s="4"/>
      <c r="G115" s="4"/>
      <c r="H115" s="3"/>
      <c r="I115" s="4"/>
      <c r="J115" s="4"/>
      <c r="K115" s="4"/>
      <c r="L115" s="4"/>
      <c r="M115" s="3"/>
      <c r="N115" s="4"/>
      <c r="O115" s="4"/>
      <c r="P115" s="4"/>
      <c r="Q115" s="4"/>
      <c r="R115" s="4"/>
      <c r="S115" s="4"/>
      <c r="T115" s="4"/>
      <c r="U115" s="164"/>
      <c r="V115" s="164"/>
      <c r="W115" s="164"/>
      <c r="X115" s="164"/>
      <c r="Y115" s="164"/>
      <c r="Z115" s="167"/>
      <c r="AA115" s="164"/>
      <c r="AB115" s="164"/>
      <c r="AC115" s="164"/>
      <c r="AD115" s="3"/>
      <c r="AE115" s="3"/>
      <c r="AF115" s="3"/>
      <c r="AG115" s="3"/>
      <c r="AH115" s="4"/>
      <c r="AI115" s="3"/>
      <c r="AJ115" s="3"/>
      <c r="AK115" s="3"/>
      <c r="AL115" s="3"/>
      <c r="AM115" s="4"/>
      <c r="AN115" s="4"/>
      <c r="AO115" s="4"/>
      <c r="AP115" s="4"/>
      <c r="AQ115" s="4"/>
      <c r="AR115" s="4"/>
      <c r="AS115" s="164"/>
      <c r="AT115" s="164"/>
      <c r="AU115" s="164"/>
      <c r="AV115" s="164"/>
      <c r="AW115" s="164"/>
      <c r="AX115" s="164"/>
      <c r="AY115" s="167"/>
      <c r="AZ115" s="164"/>
      <c r="BA115" s="164"/>
      <c r="BB115" s="164"/>
      <c r="BC115" s="164"/>
      <c r="BD115" s="164"/>
      <c r="BE115" s="164"/>
      <c r="BF115" s="164"/>
      <c r="BG115" s="164"/>
      <c r="BH115" s="164"/>
      <c r="BI115" s="164"/>
      <c r="BJ115" s="164"/>
      <c r="BK115" s="164"/>
      <c r="BL115" s="164"/>
      <c r="BM115" s="164"/>
      <c r="BN115" s="164"/>
      <c r="BO115" s="164"/>
      <c r="BP115" s="164"/>
      <c r="BQ115" s="164"/>
      <c r="BR115" s="164"/>
      <c r="BS115" s="164"/>
      <c r="BT115" s="164"/>
      <c r="BU115" s="167"/>
      <c r="BV115" s="164"/>
      <c r="BW115" s="164"/>
      <c r="BX115" s="164"/>
      <c r="BY115" s="164"/>
      <c r="BZ115" s="164"/>
      <c r="CA115" s="164"/>
      <c r="CB115" s="164"/>
    </row>
    <row r="116" spans="1:80">
      <c r="A116" s="4"/>
      <c r="B116" s="4"/>
      <c r="C116" s="4"/>
      <c r="D116" s="4"/>
      <c r="E116" s="4"/>
      <c r="F116" s="4"/>
      <c r="G116" s="4"/>
      <c r="H116" s="3"/>
      <c r="I116" s="4"/>
      <c r="J116" s="4"/>
      <c r="K116" s="4"/>
      <c r="L116" s="4"/>
      <c r="M116" s="3"/>
      <c r="N116" s="4"/>
      <c r="O116" s="4"/>
      <c r="P116" s="4"/>
      <c r="Q116" s="4"/>
      <c r="R116" s="4"/>
      <c r="S116" s="4"/>
      <c r="T116" s="4"/>
      <c r="U116" s="164"/>
      <c r="V116" s="164"/>
      <c r="W116" s="164"/>
      <c r="X116" s="164"/>
      <c r="Y116" s="164"/>
      <c r="Z116" s="167"/>
      <c r="AA116" s="164"/>
      <c r="AB116" s="164"/>
      <c r="AC116" s="164"/>
      <c r="AD116" s="3"/>
      <c r="AE116" s="3"/>
      <c r="AF116" s="3"/>
      <c r="AG116" s="3"/>
      <c r="AH116" s="4"/>
      <c r="AI116" s="3"/>
      <c r="AJ116" s="3"/>
      <c r="AK116" s="3"/>
      <c r="AL116" s="3"/>
      <c r="AM116" s="4"/>
      <c r="AN116" s="4"/>
      <c r="AO116" s="4"/>
      <c r="AP116" s="4"/>
      <c r="AQ116" s="4"/>
      <c r="AR116" s="4"/>
      <c r="AS116" s="164"/>
      <c r="AT116" s="164"/>
      <c r="AU116" s="164"/>
      <c r="AV116" s="164"/>
      <c r="AW116" s="164"/>
      <c r="AX116" s="164"/>
      <c r="AY116" s="167"/>
      <c r="AZ116" s="164"/>
      <c r="BA116" s="164"/>
      <c r="BB116" s="164"/>
      <c r="BC116" s="164"/>
      <c r="BD116" s="164"/>
      <c r="BE116" s="164"/>
      <c r="BF116" s="164"/>
      <c r="BG116" s="164"/>
      <c r="BH116" s="164"/>
      <c r="BI116" s="164"/>
      <c r="BJ116" s="164"/>
      <c r="BK116" s="164"/>
      <c r="BL116" s="164"/>
      <c r="BM116" s="164"/>
      <c r="BN116" s="164"/>
      <c r="BO116" s="164"/>
      <c r="BP116" s="164"/>
      <c r="BQ116" s="164"/>
      <c r="BR116" s="164"/>
      <c r="BS116" s="164"/>
      <c r="BT116" s="164"/>
      <c r="BU116" s="167"/>
      <c r="BV116" s="164"/>
      <c r="BW116" s="164"/>
      <c r="BX116" s="164"/>
      <c r="BY116" s="164"/>
      <c r="BZ116" s="164"/>
      <c r="CA116" s="164"/>
      <c r="CB116" s="164"/>
    </row>
    <row r="117" spans="1:80">
      <c r="A117" s="4"/>
      <c r="B117" s="4"/>
      <c r="C117" s="4"/>
      <c r="D117" s="4"/>
      <c r="E117" s="4"/>
      <c r="F117" s="4"/>
      <c r="G117" s="4"/>
      <c r="H117" s="3"/>
      <c r="I117" s="4"/>
      <c r="J117" s="4"/>
      <c r="K117" s="4"/>
      <c r="L117" s="4"/>
      <c r="M117" s="3"/>
      <c r="N117" s="4"/>
      <c r="O117" s="4"/>
      <c r="P117" s="4"/>
      <c r="Q117" s="4"/>
      <c r="R117" s="4"/>
      <c r="S117" s="4"/>
      <c r="T117" s="4"/>
      <c r="U117" s="164"/>
      <c r="V117" s="164"/>
      <c r="W117" s="164"/>
      <c r="X117" s="164"/>
      <c r="Y117" s="164"/>
      <c r="Z117" s="167"/>
      <c r="AA117" s="164"/>
      <c r="AB117" s="164"/>
      <c r="AC117" s="164"/>
      <c r="AD117" s="3"/>
      <c r="AE117" s="3"/>
      <c r="AF117" s="3"/>
      <c r="AG117" s="3"/>
      <c r="AH117" s="4"/>
      <c r="AI117" s="3"/>
      <c r="AJ117" s="3"/>
      <c r="AK117" s="3"/>
      <c r="AL117" s="3"/>
      <c r="AM117" s="4"/>
      <c r="AN117" s="4"/>
      <c r="AO117" s="4"/>
      <c r="AP117" s="4"/>
      <c r="AQ117" s="4"/>
      <c r="AR117" s="4"/>
      <c r="AS117" s="164"/>
      <c r="AT117" s="164"/>
      <c r="AU117" s="164"/>
      <c r="AV117" s="164"/>
      <c r="AW117" s="164"/>
      <c r="AX117" s="164"/>
      <c r="AY117" s="167"/>
      <c r="AZ117" s="164"/>
      <c r="BA117" s="164"/>
      <c r="BB117" s="164"/>
      <c r="BC117" s="164"/>
      <c r="BD117" s="164"/>
      <c r="BE117" s="164"/>
      <c r="BF117" s="164"/>
      <c r="BG117" s="164"/>
      <c r="BH117" s="164"/>
      <c r="BI117" s="164"/>
      <c r="BJ117" s="164"/>
      <c r="BK117" s="164"/>
      <c r="BL117" s="164"/>
      <c r="BM117" s="164"/>
      <c r="BN117" s="164"/>
      <c r="BO117" s="164"/>
      <c r="BP117" s="164"/>
      <c r="BQ117" s="164"/>
      <c r="BR117" s="164"/>
      <c r="BS117" s="164"/>
      <c r="BT117" s="164"/>
      <c r="BU117" s="167"/>
      <c r="BV117" s="164"/>
      <c r="BW117" s="164"/>
      <c r="BX117" s="164"/>
      <c r="BY117" s="164"/>
      <c r="BZ117" s="164"/>
      <c r="CA117" s="164"/>
      <c r="CB117" s="164"/>
    </row>
    <row r="118" spans="1:80">
      <c r="A118" s="4"/>
      <c r="B118" s="4"/>
      <c r="C118" s="4"/>
      <c r="D118" s="4"/>
      <c r="E118" s="4"/>
      <c r="F118" s="4"/>
      <c r="G118" s="4"/>
      <c r="H118" s="3"/>
      <c r="I118" s="4"/>
      <c r="J118" s="4"/>
      <c r="K118" s="4"/>
      <c r="L118" s="4"/>
      <c r="M118" s="3"/>
      <c r="N118" s="4"/>
      <c r="O118" s="4"/>
      <c r="P118" s="4"/>
      <c r="Q118" s="4"/>
      <c r="R118" s="4"/>
      <c r="S118" s="4"/>
      <c r="T118" s="4"/>
      <c r="U118" s="164"/>
      <c r="V118" s="164"/>
      <c r="W118" s="164"/>
      <c r="X118" s="164"/>
      <c r="Y118" s="164"/>
      <c r="Z118" s="167"/>
      <c r="AA118" s="164"/>
      <c r="AB118" s="164"/>
      <c r="AC118" s="164"/>
      <c r="AD118" s="3"/>
      <c r="AE118" s="3"/>
      <c r="AF118" s="3"/>
      <c r="AG118" s="3"/>
      <c r="AH118" s="4"/>
      <c r="AI118" s="3"/>
      <c r="AJ118" s="3"/>
      <c r="AK118" s="3"/>
      <c r="AL118" s="3"/>
      <c r="AM118" s="4"/>
      <c r="AN118" s="4"/>
      <c r="AO118" s="4"/>
      <c r="AP118" s="4"/>
      <c r="AQ118" s="4"/>
      <c r="AR118" s="4"/>
      <c r="AS118" s="164"/>
      <c r="AT118" s="164"/>
      <c r="AU118" s="164"/>
      <c r="AV118" s="164"/>
      <c r="AW118" s="164"/>
      <c r="AX118" s="164"/>
      <c r="AY118" s="167"/>
      <c r="AZ118" s="164"/>
      <c r="BA118" s="164"/>
      <c r="BB118" s="164"/>
      <c r="BC118" s="164"/>
      <c r="BD118" s="164"/>
      <c r="BE118" s="164"/>
      <c r="BF118" s="164"/>
      <c r="BG118" s="164"/>
      <c r="BH118" s="164"/>
      <c r="BI118" s="164"/>
      <c r="BJ118" s="164"/>
      <c r="BK118" s="164"/>
      <c r="BL118" s="164"/>
      <c r="BM118" s="164"/>
      <c r="BN118" s="164"/>
      <c r="BO118" s="164"/>
      <c r="BP118" s="164"/>
      <c r="BQ118" s="164"/>
      <c r="BR118" s="164"/>
      <c r="BS118" s="164"/>
      <c r="BT118" s="164"/>
      <c r="BU118" s="167"/>
      <c r="BV118" s="164"/>
      <c r="BW118" s="164"/>
      <c r="BX118" s="164"/>
      <c r="BY118" s="164"/>
      <c r="BZ118" s="164"/>
      <c r="CA118" s="164"/>
      <c r="CB118" s="164"/>
    </row>
    <row r="119" spans="1:80">
      <c r="A119" s="4"/>
      <c r="B119" s="4"/>
      <c r="C119" s="4"/>
      <c r="D119" s="4"/>
      <c r="E119" s="4"/>
      <c r="F119" s="4"/>
      <c r="G119" s="4"/>
      <c r="H119" s="3"/>
      <c r="I119" s="4"/>
      <c r="J119" s="4"/>
      <c r="K119" s="4"/>
      <c r="L119" s="4"/>
      <c r="M119" s="3"/>
      <c r="N119" s="4"/>
      <c r="O119" s="4"/>
      <c r="P119" s="4"/>
      <c r="Q119" s="4"/>
      <c r="R119" s="4"/>
      <c r="S119" s="4"/>
      <c r="T119" s="4"/>
      <c r="U119" s="164"/>
      <c r="V119" s="164"/>
      <c r="W119" s="164"/>
      <c r="X119" s="164"/>
      <c r="Y119" s="164"/>
      <c r="Z119" s="167"/>
      <c r="AA119" s="164"/>
      <c r="AB119" s="164"/>
      <c r="AC119" s="164"/>
      <c r="AD119" s="3"/>
      <c r="AE119" s="3"/>
      <c r="AF119" s="3"/>
      <c r="AG119" s="3"/>
      <c r="AH119" s="4"/>
      <c r="AI119" s="3"/>
      <c r="AJ119" s="3"/>
      <c r="AK119" s="3"/>
      <c r="AL119" s="3"/>
      <c r="AM119" s="4"/>
      <c r="AN119" s="4"/>
      <c r="AO119" s="4"/>
      <c r="AP119" s="4"/>
      <c r="AQ119" s="4"/>
      <c r="AR119" s="4"/>
      <c r="AS119" s="164"/>
      <c r="AT119" s="164"/>
      <c r="AU119" s="164"/>
      <c r="AV119" s="164"/>
      <c r="AW119" s="164"/>
      <c r="AX119" s="164"/>
      <c r="AY119" s="167"/>
      <c r="AZ119" s="164"/>
      <c r="BA119" s="164"/>
      <c r="BB119" s="164"/>
      <c r="BC119" s="164"/>
      <c r="BD119" s="164"/>
      <c r="BE119" s="164"/>
      <c r="BF119" s="164"/>
      <c r="BG119" s="164"/>
      <c r="BH119" s="164"/>
      <c r="BI119" s="164"/>
      <c r="BJ119" s="164"/>
      <c r="BK119" s="164"/>
      <c r="BL119" s="164"/>
      <c r="BM119" s="164"/>
      <c r="BN119" s="164"/>
      <c r="BO119" s="164"/>
      <c r="BP119" s="164"/>
      <c r="BQ119" s="164"/>
      <c r="BR119" s="164"/>
      <c r="BS119" s="164"/>
      <c r="BT119" s="164"/>
      <c r="BU119" s="167"/>
      <c r="BV119" s="164"/>
      <c r="BW119" s="164"/>
      <c r="BX119" s="164"/>
      <c r="BY119" s="164"/>
      <c r="BZ119" s="164"/>
      <c r="CA119" s="164"/>
      <c r="CB119" s="164"/>
    </row>
    <row r="120" spans="1:80">
      <c r="A120" s="4"/>
      <c r="B120" s="4"/>
      <c r="C120" s="4"/>
      <c r="D120" s="4"/>
      <c r="E120" s="4"/>
      <c r="F120" s="4"/>
      <c r="G120" s="4"/>
      <c r="H120" s="3"/>
      <c r="I120" s="4"/>
      <c r="J120" s="4"/>
      <c r="K120" s="4"/>
      <c r="L120" s="4"/>
      <c r="M120" s="3"/>
      <c r="N120" s="4"/>
      <c r="O120" s="4"/>
      <c r="P120" s="4"/>
      <c r="Q120" s="4"/>
      <c r="R120" s="4"/>
      <c r="S120" s="4"/>
      <c r="T120" s="4"/>
      <c r="U120" s="164"/>
      <c r="V120" s="164"/>
      <c r="W120" s="164"/>
      <c r="X120" s="164"/>
      <c r="Y120" s="164"/>
      <c r="Z120" s="167"/>
      <c r="AA120" s="164"/>
      <c r="AB120" s="164"/>
      <c r="AC120" s="164"/>
      <c r="AD120" s="3"/>
      <c r="AE120" s="3"/>
      <c r="AF120" s="3"/>
      <c r="AG120" s="3"/>
      <c r="AH120" s="4"/>
      <c r="AI120" s="3"/>
      <c r="AJ120" s="3"/>
      <c r="AK120" s="3"/>
      <c r="AL120" s="3"/>
      <c r="AM120" s="4"/>
      <c r="AN120" s="4"/>
      <c r="AO120" s="4"/>
      <c r="AP120" s="4"/>
      <c r="AQ120" s="4"/>
      <c r="AR120" s="4"/>
      <c r="AS120" s="164"/>
      <c r="AT120" s="164"/>
      <c r="AU120" s="164"/>
      <c r="AV120" s="164"/>
      <c r="AW120" s="164"/>
      <c r="AX120" s="164"/>
      <c r="AY120" s="167"/>
      <c r="AZ120" s="164"/>
      <c r="BA120" s="164"/>
      <c r="BB120" s="164"/>
      <c r="BC120" s="164"/>
      <c r="BD120" s="164"/>
      <c r="BE120" s="164"/>
      <c r="BF120" s="164"/>
      <c r="BG120" s="164"/>
      <c r="BH120" s="164"/>
      <c r="BI120" s="164"/>
      <c r="BJ120" s="164"/>
      <c r="BK120" s="164"/>
      <c r="BL120" s="164"/>
      <c r="BM120" s="164"/>
      <c r="BN120" s="164"/>
      <c r="BO120" s="164"/>
      <c r="BP120" s="164"/>
      <c r="BQ120" s="164"/>
      <c r="BR120" s="164"/>
      <c r="BS120" s="164"/>
      <c r="BT120" s="164"/>
      <c r="BU120" s="167"/>
      <c r="BV120" s="164"/>
      <c r="BW120" s="164"/>
      <c r="BX120" s="164"/>
      <c r="BY120" s="164"/>
      <c r="BZ120" s="164"/>
      <c r="CA120" s="164"/>
      <c r="CB120" s="164"/>
    </row>
    <row r="121" spans="1:80">
      <c r="A121" s="4"/>
      <c r="B121" s="4"/>
      <c r="C121" s="4"/>
      <c r="D121" s="4"/>
      <c r="E121" s="4"/>
      <c r="F121" s="4"/>
      <c r="G121" s="4"/>
      <c r="H121" s="3"/>
      <c r="I121" s="4"/>
      <c r="J121" s="4"/>
      <c r="K121" s="4"/>
      <c r="L121" s="4"/>
      <c r="M121" s="3"/>
      <c r="N121" s="4"/>
      <c r="O121" s="4"/>
      <c r="P121" s="4"/>
      <c r="Q121" s="4"/>
      <c r="R121" s="4"/>
      <c r="S121" s="4"/>
      <c r="T121" s="4"/>
      <c r="U121" s="164"/>
      <c r="V121" s="164"/>
      <c r="W121" s="164"/>
      <c r="X121" s="164"/>
      <c r="Y121" s="164"/>
      <c r="Z121" s="167"/>
      <c r="AA121" s="164"/>
      <c r="AB121" s="164"/>
      <c r="AC121" s="164"/>
      <c r="AD121" s="3"/>
      <c r="AE121" s="3"/>
      <c r="AF121" s="3"/>
      <c r="AG121" s="3"/>
      <c r="AH121" s="4"/>
      <c r="AI121" s="3"/>
      <c r="AJ121" s="3"/>
      <c r="AK121" s="3"/>
      <c r="AL121" s="3"/>
      <c r="AM121" s="4"/>
      <c r="AN121" s="4"/>
      <c r="AO121" s="4"/>
      <c r="AP121" s="4"/>
      <c r="AQ121" s="4"/>
      <c r="AR121" s="4"/>
      <c r="AS121" s="164"/>
      <c r="AT121" s="164"/>
      <c r="AU121" s="164"/>
      <c r="AV121" s="164"/>
      <c r="AW121" s="164"/>
      <c r="AX121" s="164"/>
      <c r="AY121" s="167"/>
      <c r="AZ121" s="164"/>
      <c r="BA121" s="164"/>
      <c r="BB121" s="164"/>
      <c r="BC121" s="164"/>
      <c r="BD121" s="164"/>
      <c r="BE121" s="164"/>
      <c r="BF121" s="164"/>
      <c r="BG121" s="164"/>
      <c r="BH121" s="164"/>
      <c r="BI121" s="164"/>
      <c r="BJ121" s="164"/>
      <c r="BK121" s="164"/>
      <c r="BL121" s="164"/>
      <c r="BM121" s="164"/>
      <c r="BN121" s="164"/>
      <c r="BO121" s="164"/>
      <c r="BP121" s="164"/>
      <c r="BQ121" s="164"/>
      <c r="BR121" s="164"/>
      <c r="BS121" s="164"/>
      <c r="BT121" s="164"/>
      <c r="BU121" s="167"/>
      <c r="BV121" s="164"/>
      <c r="BW121" s="164"/>
      <c r="BX121" s="164"/>
      <c r="BY121" s="164"/>
      <c r="BZ121" s="164"/>
      <c r="CA121" s="164"/>
      <c r="CB121" s="164"/>
    </row>
    <row r="122" spans="1:80">
      <c r="A122" s="4"/>
      <c r="B122" s="4"/>
      <c r="C122" s="4"/>
      <c r="D122" s="4"/>
      <c r="E122" s="4"/>
      <c r="F122" s="4"/>
      <c r="G122" s="4"/>
      <c r="H122" s="3"/>
      <c r="I122" s="4"/>
      <c r="J122" s="4"/>
      <c r="K122" s="4"/>
      <c r="L122" s="4"/>
      <c r="M122" s="3"/>
      <c r="N122" s="4"/>
      <c r="O122" s="4"/>
      <c r="P122" s="4"/>
      <c r="Q122" s="4"/>
      <c r="R122" s="4"/>
      <c r="S122" s="4"/>
      <c r="T122" s="4"/>
      <c r="U122" s="164"/>
      <c r="V122" s="164"/>
      <c r="W122" s="164"/>
      <c r="X122" s="164"/>
      <c r="Y122" s="164"/>
      <c r="Z122" s="167"/>
      <c r="AA122" s="164"/>
      <c r="AB122" s="164"/>
      <c r="AC122" s="164"/>
      <c r="AD122" s="3"/>
      <c r="AE122" s="3"/>
      <c r="AF122" s="3"/>
      <c r="AG122" s="3"/>
      <c r="AH122" s="4"/>
      <c r="AI122" s="3"/>
      <c r="AJ122" s="3"/>
      <c r="AK122" s="3"/>
      <c r="AL122" s="3"/>
      <c r="AM122" s="4"/>
      <c r="AN122" s="4"/>
      <c r="AO122" s="4"/>
      <c r="AP122" s="4"/>
      <c r="AQ122" s="4"/>
      <c r="AR122" s="4"/>
      <c r="AS122" s="164"/>
      <c r="AT122" s="164"/>
      <c r="AU122" s="164"/>
      <c r="AV122" s="164"/>
      <c r="AW122" s="164"/>
      <c r="AX122" s="164"/>
      <c r="AY122" s="167"/>
      <c r="AZ122" s="164"/>
      <c r="BA122" s="164"/>
      <c r="BB122" s="164"/>
      <c r="BC122" s="164"/>
      <c r="BD122" s="164"/>
      <c r="BE122" s="164"/>
      <c r="BF122" s="164"/>
      <c r="BG122" s="164"/>
      <c r="BH122" s="164"/>
      <c r="BI122" s="164"/>
      <c r="BJ122" s="164"/>
      <c r="BK122" s="164"/>
      <c r="BL122" s="164"/>
      <c r="BM122" s="164"/>
      <c r="BN122" s="164"/>
      <c r="BO122" s="164"/>
      <c r="BP122" s="164"/>
      <c r="BQ122" s="164"/>
      <c r="BR122" s="164"/>
      <c r="BS122" s="164"/>
      <c r="BT122" s="164"/>
      <c r="BU122" s="167"/>
      <c r="BV122" s="164"/>
      <c r="BW122" s="164"/>
      <c r="BX122" s="164"/>
      <c r="BY122" s="164"/>
      <c r="BZ122" s="164"/>
      <c r="CA122" s="164"/>
      <c r="CB122" s="164"/>
    </row>
    <row r="123" spans="1:80">
      <c r="A123" s="4"/>
      <c r="B123" s="4"/>
      <c r="C123" s="4"/>
      <c r="D123" s="4"/>
      <c r="E123" s="4"/>
      <c r="F123" s="4"/>
      <c r="G123" s="4"/>
      <c r="H123" s="3"/>
      <c r="I123" s="4"/>
      <c r="J123" s="4"/>
      <c r="K123" s="4"/>
      <c r="L123" s="4"/>
      <c r="M123" s="3"/>
      <c r="N123" s="4"/>
      <c r="O123" s="4"/>
      <c r="P123" s="4"/>
      <c r="Q123" s="4"/>
      <c r="R123" s="4"/>
      <c r="S123" s="4"/>
      <c r="T123" s="4"/>
      <c r="U123" s="164"/>
      <c r="V123" s="164"/>
      <c r="W123" s="164"/>
      <c r="X123" s="164"/>
      <c r="Y123" s="164"/>
      <c r="Z123" s="167"/>
      <c r="AA123" s="164"/>
      <c r="AB123" s="164"/>
      <c r="AC123" s="164"/>
      <c r="AD123" s="3"/>
      <c r="AE123" s="3"/>
      <c r="AF123" s="3"/>
      <c r="AG123" s="3"/>
      <c r="AH123" s="4"/>
      <c r="AI123" s="3"/>
      <c r="AJ123" s="3"/>
      <c r="AK123" s="3"/>
      <c r="AL123" s="3"/>
      <c r="AM123" s="4"/>
      <c r="AN123" s="4"/>
      <c r="AO123" s="4"/>
      <c r="AP123" s="4"/>
      <c r="AQ123" s="4"/>
      <c r="AR123" s="4"/>
      <c r="AS123" s="164"/>
      <c r="AT123" s="164"/>
      <c r="AU123" s="164"/>
      <c r="AV123" s="164"/>
      <c r="AW123" s="164"/>
      <c r="AX123" s="164"/>
      <c r="AY123" s="167"/>
      <c r="AZ123" s="164"/>
      <c r="BA123" s="164"/>
      <c r="BB123" s="164"/>
      <c r="BC123" s="164"/>
      <c r="BD123" s="164"/>
      <c r="BE123" s="164"/>
      <c r="BF123" s="164"/>
      <c r="BG123" s="164"/>
      <c r="BH123" s="164"/>
      <c r="BI123" s="164"/>
      <c r="BJ123" s="164"/>
      <c r="BK123" s="164"/>
      <c r="BL123" s="164"/>
      <c r="BM123" s="164"/>
      <c r="BN123" s="164"/>
      <c r="BO123" s="164"/>
      <c r="BP123" s="164"/>
      <c r="BQ123" s="164"/>
      <c r="BR123" s="164"/>
      <c r="BS123" s="164"/>
      <c r="BT123" s="164"/>
      <c r="BU123" s="167"/>
      <c r="BV123" s="164"/>
      <c r="BW123" s="164"/>
      <c r="BX123" s="164"/>
      <c r="BY123" s="164"/>
      <c r="BZ123" s="164"/>
      <c r="CA123" s="164"/>
      <c r="CB123" s="164"/>
    </row>
    <row r="124" spans="1:80">
      <c r="A124" s="4"/>
      <c r="B124" s="4"/>
      <c r="C124" s="4"/>
      <c r="D124" s="4"/>
      <c r="E124" s="4"/>
      <c r="F124" s="4"/>
      <c r="G124" s="4"/>
      <c r="H124" s="3"/>
      <c r="I124" s="4"/>
      <c r="J124" s="4"/>
      <c r="K124" s="4"/>
      <c r="L124" s="4"/>
      <c r="M124" s="3"/>
      <c r="N124" s="4"/>
      <c r="O124" s="4"/>
      <c r="P124" s="4"/>
      <c r="Q124" s="4"/>
      <c r="R124" s="4"/>
      <c r="S124" s="4"/>
      <c r="T124" s="4"/>
      <c r="U124" s="164"/>
      <c r="V124" s="164"/>
      <c r="W124" s="164"/>
      <c r="X124" s="164"/>
      <c r="Y124" s="164"/>
      <c r="Z124" s="167"/>
      <c r="AA124" s="164"/>
      <c r="AB124" s="164"/>
      <c r="AC124" s="164"/>
      <c r="AD124" s="3"/>
      <c r="AE124" s="3"/>
      <c r="AF124" s="3"/>
      <c r="AG124" s="3"/>
      <c r="AH124" s="4"/>
      <c r="AI124" s="3"/>
      <c r="AJ124" s="3"/>
      <c r="AK124" s="3"/>
      <c r="AL124" s="3"/>
      <c r="AM124" s="4"/>
      <c r="AN124" s="4"/>
      <c r="AO124" s="4"/>
      <c r="AP124" s="4"/>
      <c r="AQ124" s="4"/>
      <c r="AR124" s="4"/>
      <c r="AS124" s="164"/>
      <c r="AT124" s="164"/>
      <c r="AU124" s="164"/>
      <c r="AV124" s="164"/>
      <c r="AW124" s="164"/>
      <c r="AX124" s="164"/>
      <c r="AY124" s="167"/>
      <c r="AZ124" s="164"/>
      <c r="BA124" s="164"/>
      <c r="BB124" s="164"/>
      <c r="BC124" s="164"/>
      <c r="BD124" s="164"/>
      <c r="BE124" s="164"/>
      <c r="BF124" s="164"/>
      <c r="BG124" s="164"/>
      <c r="BH124" s="164"/>
      <c r="BI124" s="164"/>
      <c r="BJ124" s="164"/>
      <c r="BK124" s="164"/>
      <c r="BL124" s="164"/>
      <c r="BM124" s="164"/>
      <c r="BN124" s="164"/>
      <c r="BO124" s="164"/>
      <c r="BP124" s="164"/>
      <c r="BQ124" s="164"/>
      <c r="BR124" s="164"/>
      <c r="BS124" s="164"/>
      <c r="BT124" s="164"/>
      <c r="BU124" s="167"/>
      <c r="BV124" s="164"/>
      <c r="BW124" s="164"/>
      <c r="BX124" s="164"/>
      <c r="BY124" s="164"/>
      <c r="BZ124" s="164"/>
      <c r="CA124" s="164"/>
      <c r="CB124" s="164"/>
    </row>
    <row r="125" spans="1:80">
      <c r="A125" s="4"/>
      <c r="B125" s="4"/>
      <c r="C125" s="4"/>
      <c r="D125" s="4"/>
      <c r="E125" s="4"/>
      <c r="F125" s="4"/>
      <c r="G125" s="4"/>
      <c r="H125" s="3"/>
      <c r="I125" s="4"/>
      <c r="J125" s="4"/>
      <c r="K125" s="4"/>
      <c r="L125" s="4"/>
      <c r="M125" s="3"/>
      <c r="N125" s="4"/>
      <c r="O125" s="4"/>
      <c r="P125" s="4"/>
      <c r="Q125" s="4"/>
      <c r="R125" s="4"/>
      <c r="S125" s="4"/>
      <c r="T125" s="4"/>
      <c r="U125" s="164"/>
      <c r="V125" s="164"/>
      <c r="W125" s="164"/>
      <c r="X125" s="164"/>
      <c r="Y125" s="164"/>
      <c r="Z125" s="167"/>
      <c r="AA125" s="164"/>
      <c r="AB125" s="164"/>
      <c r="AC125" s="164"/>
      <c r="AD125" s="3"/>
      <c r="AE125" s="3"/>
      <c r="AF125" s="3"/>
      <c r="AG125" s="3"/>
      <c r="AH125" s="4"/>
      <c r="AI125" s="3"/>
      <c r="AJ125" s="3"/>
      <c r="AK125" s="3"/>
      <c r="AL125" s="3"/>
      <c r="AM125" s="4"/>
      <c r="AN125" s="4"/>
      <c r="AO125" s="4"/>
      <c r="AP125" s="4"/>
      <c r="AQ125" s="4"/>
      <c r="AR125" s="4"/>
      <c r="AS125" s="164"/>
      <c r="AT125" s="164"/>
      <c r="AU125" s="164"/>
      <c r="AV125" s="164"/>
      <c r="AW125" s="164"/>
      <c r="AX125" s="164"/>
      <c r="AY125" s="167"/>
      <c r="AZ125" s="164"/>
      <c r="BA125" s="164"/>
      <c r="BB125" s="164"/>
      <c r="BC125" s="164"/>
      <c r="BD125" s="164"/>
      <c r="BE125" s="164"/>
      <c r="BF125" s="164"/>
      <c r="BG125" s="164"/>
      <c r="BH125" s="164"/>
      <c r="BI125" s="164"/>
      <c r="BJ125" s="164"/>
      <c r="BK125" s="164"/>
      <c r="BL125" s="164"/>
      <c r="BM125" s="164"/>
      <c r="BN125" s="164"/>
      <c r="BO125" s="164"/>
      <c r="BP125" s="164"/>
      <c r="BQ125" s="164"/>
      <c r="BR125" s="164"/>
      <c r="BS125" s="164"/>
      <c r="BT125" s="164"/>
      <c r="BU125" s="167"/>
      <c r="BV125" s="164"/>
      <c r="BW125" s="164"/>
      <c r="BX125" s="164"/>
      <c r="BY125" s="164"/>
      <c r="BZ125" s="164"/>
      <c r="CA125" s="164"/>
      <c r="CB125" s="164"/>
    </row>
    <row r="126" spans="1:80">
      <c r="A126" s="4"/>
      <c r="B126" s="4"/>
      <c r="C126" s="4"/>
      <c r="D126" s="4"/>
      <c r="E126" s="4"/>
      <c r="F126" s="4"/>
      <c r="G126" s="4"/>
      <c r="H126" s="3"/>
      <c r="I126" s="4"/>
      <c r="J126" s="4"/>
      <c r="K126" s="4"/>
      <c r="L126" s="4"/>
      <c r="M126" s="3"/>
      <c r="N126" s="4"/>
      <c r="O126" s="4"/>
      <c r="P126" s="4"/>
      <c r="Q126" s="4"/>
      <c r="R126" s="4"/>
      <c r="S126" s="4"/>
      <c r="T126" s="4"/>
      <c r="U126" s="164"/>
      <c r="V126" s="164"/>
      <c r="W126" s="164"/>
      <c r="X126" s="164"/>
      <c r="Y126" s="164"/>
      <c r="Z126" s="167"/>
      <c r="AA126" s="164"/>
      <c r="AB126" s="164"/>
      <c r="AC126" s="164"/>
      <c r="AD126" s="3"/>
      <c r="AE126" s="3"/>
      <c r="AF126" s="3"/>
      <c r="AG126" s="3"/>
      <c r="AH126" s="4"/>
      <c r="AI126" s="3"/>
      <c r="AJ126" s="3"/>
      <c r="AK126" s="3"/>
      <c r="AL126" s="3"/>
      <c r="AM126" s="4"/>
      <c r="AN126" s="4"/>
      <c r="AO126" s="4"/>
      <c r="AP126" s="4"/>
      <c r="AQ126" s="4"/>
      <c r="AR126" s="4"/>
      <c r="AS126" s="164"/>
      <c r="AT126" s="164"/>
      <c r="AU126" s="164"/>
      <c r="AV126" s="164"/>
      <c r="AW126" s="164"/>
      <c r="AX126" s="164"/>
      <c r="AY126" s="167"/>
      <c r="AZ126" s="164"/>
      <c r="BA126" s="164"/>
      <c r="BB126" s="164"/>
      <c r="BC126" s="164"/>
      <c r="BD126" s="164"/>
      <c r="BE126" s="164"/>
      <c r="BF126" s="164"/>
      <c r="BG126" s="164"/>
      <c r="BH126" s="164"/>
      <c r="BI126" s="164"/>
      <c r="BJ126" s="164"/>
      <c r="BK126" s="164"/>
      <c r="BL126" s="164"/>
      <c r="BM126" s="164"/>
      <c r="BN126" s="164"/>
      <c r="BO126" s="164"/>
      <c r="BP126" s="164"/>
      <c r="BQ126" s="164"/>
      <c r="BR126" s="164"/>
      <c r="BS126" s="164"/>
      <c r="BT126" s="164"/>
      <c r="BU126" s="167"/>
      <c r="BV126" s="164"/>
      <c r="BW126" s="164"/>
      <c r="BX126" s="164"/>
      <c r="BY126" s="164"/>
      <c r="BZ126" s="164"/>
      <c r="CA126" s="164"/>
      <c r="CB126" s="164"/>
    </row>
    <row r="127" spans="1:80">
      <c r="A127" s="4"/>
      <c r="B127" s="4"/>
      <c r="C127" s="4"/>
      <c r="D127" s="4"/>
      <c r="E127" s="4"/>
      <c r="F127" s="4"/>
      <c r="G127" s="4"/>
      <c r="H127" s="3"/>
      <c r="I127" s="4"/>
      <c r="J127" s="4"/>
      <c r="K127" s="4"/>
      <c r="L127" s="4"/>
      <c r="M127" s="3"/>
      <c r="N127" s="4"/>
      <c r="O127" s="4"/>
      <c r="P127" s="4"/>
      <c r="Q127" s="4"/>
      <c r="R127" s="4"/>
      <c r="S127" s="4"/>
      <c r="T127" s="4"/>
      <c r="U127" s="164"/>
      <c r="V127" s="164"/>
      <c r="W127" s="164"/>
      <c r="X127" s="164"/>
      <c r="Y127" s="164"/>
      <c r="Z127" s="167"/>
      <c r="AA127" s="164"/>
      <c r="AB127" s="164"/>
      <c r="AC127" s="164"/>
      <c r="AD127" s="3"/>
      <c r="AE127" s="3"/>
      <c r="AF127" s="3"/>
      <c r="AG127" s="3"/>
      <c r="AH127" s="4"/>
      <c r="AI127" s="3"/>
      <c r="AJ127" s="3"/>
      <c r="AK127" s="3"/>
      <c r="AL127" s="3"/>
      <c r="AM127" s="4"/>
      <c r="AN127" s="4"/>
      <c r="AO127" s="4"/>
      <c r="AP127" s="4"/>
      <c r="AQ127" s="4"/>
      <c r="AR127" s="4"/>
      <c r="AS127" s="164"/>
      <c r="AT127" s="164"/>
      <c r="AU127" s="164"/>
      <c r="AV127" s="164"/>
      <c r="AW127" s="164"/>
      <c r="AX127" s="164"/>
      <c r="AY127" s="167"/>
      <c r="AZ127" s="164"/>
      <c r="BA127" s="164"/>
      <c r="BB127" s="164"/>
      <c r="BC127" s="164"/>
      <c r="BD127" s="164"/>
      <c r="BE127" s="164"/>
      <c r="BF127" s="164"/>
      <c r="BG127" s="164"/>
      <c r="BH127" s="164"/>
      <c r="BI127" s="164"/>
      <c r="BJ127" s="164"/>
      <c r="BK127" s="164"/>
      <c r="BL127" s="164"/>
      <c r="BM127" s="164"/>
      <c r="BN127" s="164"/>
      <c r="BO127" s="164"/>
      <c r="BP127" s="164"/>
      <c r="BQ127" s="164"/>
      <c r="BR127" s="164"/>
      <c r="BS127" s="164"/>
      <c r="BT127" s="164"/>
      <c r="BU127" s="167"/>
      <c r="BV127" s="164"/>
      <c r="BW127" s="164"/>
      <c r="BX127" s="164"/>
      <c r="BY127" s="164"/>
      <c r="BZ127" s="164"/>
      <c r="CA127" s="164"/>
      <c r="CB127" s="164"/>
    </row>
    <row r="128" spans="1:80">
      <c r="A128" s="4"/>
      <c r="B128" s="4"/>
      <c r="C128" s="4"/>
      <c r="D128" s="4"/>
      <c r="E128" s="4"/>
      <c r="F128" s="4"/>
      <c r="G128" s="4"/>
      <c r="H128" s="3"/>
      <c r="I128" s="4"/>
      <c r="J128" s="4"/>
      <c r="K128" s="4"/>
      <c r="L128" s="4"/>
      <c r="M128" s="3"/>
      <c r="N128" s="4"/>
      <c r="O128" s="4"/>
      <c r="P128" s="4"/>
      <c r="Q128" s="4"/>
      <c r="R128" s="4"/>
      <c r="S128" s="4"/>
      <c r="T128" s="4"/>
      <c r="U128" s="164"/>
      <c r="V128" s="164"/>
      <c r="W128" s="164"/>
      <c r="X128" s="164"/>
      <c r="Y128" s="164"/>
      <c r="Z128" s="167"/>
      <c r="AA128" s="164"/>
      <c r="AB128" s="164"/>
      <c r="AC128" s="164"/>
      <c r="AD128" s="3"/>
      <c r="AE128" s="3"/>
      <c r="AF128" s="3"/>
      <c r="AG128" s="3"/>
      <c r="AH128" s="4"/>
      <c r="AI128" s="3"/>
      <c r="AJ128" s="3"/>
      <c r="AK128" s="3"/>
      <c r="AL128" s="3"/>
      <c r="AM128" s="4"/>
      <c r="AN128" s="4"/>
      <c r="AO128" s="4"/>
      <c r="AP128" s="4"/>
      <c r="AQ128" s="4"/>
      <c r="AR128" s="4"/>
      <c r="AS128" s="164"/>
      <c r="AT128" s="164"/>
      <c r="AU128" s="164"/>
      <c r="AV128" s="164"/>
      <c r="AW128" s="164"/>
      <c r="AX128" s="164"/>
      <c r="AY128" s="167"/>
      <c r="AZ128" s="164"/>
      <c r="BA128" s="164"/>
      <c r="BB128" s="164"/>
      <c r="BC128" s="164"/>
      <c r="BD128" s="164"/>
      <c r="BE128" s="164"/>
      <c r="BF128" s="164"/>
      <c r="BG128" s="164"/>
      <c r="BH128" s="164"/>
      <c r="BI128" s="164"/>
      <c r="BJ128" s="164"/>
      <c r="BK128" s="164"/>
      <c r="BL128" s="164"/>
      <c r="BM128" s="164"/>
      <c r="BN128" s="164"/>
      <c r="BO128" s="164"/>
      <c r="BP128" s="164"/>
      <c r="BQ128" s="164"/>
      <c r="BR128" s="164"/>
      <c r="BS128" s="164"/>
      <c r="BT128" s="164"/>
      <c r="BU128" s="167"/>
      <c r="BV128" s="164"/>
      <c r="BW128" s="164"/>
      <c r="BX128" s="164"/>
      <c r="BY128" s="164"/>
      <c r="BZ128" s="164"/>
      <c r="CA128" s="164"/>
      <c r="CB128" s="164"/>
    </row>
    <row r="129" spans="1:80">
      <c r="A129" s="4"/>
      <c r="B129" s="4"/>
      <c r="C129" s="4"/>
      <c r="D129" s="4"/>
      <c r="E129" s="4"/>
      <c r="F129" s="4"/>
      <c r="G129" s="4"/>
      <c r="H129" s="3"/>
      <c r="I129" s="4"/>
      <c r="J129" s="4"/>
      <c r="K129" s="4"/>
      <c r="L129" s="4"/>
      <c r="M129" s="3"/>
      <c r="N129" s="4"/>
      <c r="O129" s="4"/>
      <c r="P129" s="4"/>
      <c r="Q129" s="4"/>
      <c r="R129" s="4"/>
      <c r="S129" s="4"/>
      <c r="T129" s="4"/>
      <c r="U129" s="164"/>
      <c r="V129" s="164"/>
      <c r="W129" s="164"/>
      <c r="X129" s="164"/>
      <c r="Y129" s="164"/>
      <c r="Z129" s="167"/>
      <c r="AA129" s="164"/>
      <c r="AB129" s="164"/>
      <c r="AC129" s="164"/>
      <c r="AD129" s="3"/>
      <c r="AE129" s="3"/>
      <c r="AF129" s="3"/>
      <c r="AG129" s="3"/>
      <c r="AH129" s="4"/>
      <c r="AI129" s="3"/>
      <c r="AJ129" s="3"/>
      <c r="AK129" s="3"/>
      <c r="AL129" s="3"/>
      <c r="AM129" s="4"/>
      <c r="AN129" s="4"/>
      <c r="AO129" s="4"/>
      <c r="AP129" s="4"/>
      <c r="AQ129" s="4"/>
      <c r="AR129" s="4"/>
      <c r="AS129" s="164"/>
      <c r="AT129" s="164"/>
      <c r="AU129" s="164"/>
      <c r="AV129" s="164"/>
      <c r="AW129" s="164"/>
      <c r="AX129" s="164"/>
      <c r="AY129" s="167"/>
      <c r="AZ129" s="164"/>
      <c r="BA129" s="164"/>
      <c r="BB129" s="164"/>
      <c r="BC129" s="164"/>
      <c r="BD129" s="164"/>
      <c r="BE129" s="164"/>
      <c r="BF129" s="164"/>
      <c r="BG129" s="164"/>
      <c r="BH129" s="164"/>
      <c r="BI129" s="164"/>
      <c r="BJ129" s="164"/>
      <c r="BK129" s="164"/>
      <c r="BL129" s="164"/>
      <c r="BM129" s="164"/>
      <c r="BN129" s="164"/>
      <c r="BO129" s="164"/>
      <c r="BP129" s="164"/>
      <c r="BQ129" s="164"/>
      <c r="BR129" s="164"/>
      <c r="BS129" s="164"/>
      <c r="BT129" s="164"/>
      <c r="BU129" s="167"/>
      <c r="BV129" s="164"/>
      <c r="BW129" s="164"/>
      <c r="BX129" s="164"/>
      <c r="BY129" s="164"/>
      <c r="BZ129" s="164"/>
      <c r="CA129" s="164"/>
      <c r="CB129" s="164"/>
    </row>
    <row r="130" spans="1:80">
      <c r="A130" s="4"/>
      <c r="B130" s="4"/>
      <c r="C130" s="4"/>
      <c r="D130" s="4"/>
      <c r="E130" s="4"/>
      <c r="F130" s="4"/>
      <c r="G130" s="4"/>
      <c r="H130" s="3"/>
      <c r="I130" s="4"/>
      <c r="J130" s="4"/>
      <c r="K130" s="4"/>
      <c r="L130" s="4"/>
      <c r="M130" s="3"/>
      <c r="N130" s="4"/>
      <c r="O130" s="4"/>
      <c r="P130" s="4"/>
      <c r="Q130" s="4"/>
      <c r="R130" s="4"/>
      <c r="S130" s="4"/>
      <c r="T130" s="4"/>
      <c r="U130" s="164"/>
      <c r="V130" s="164"/>
      <c r="W130" s="164"/>
      <c r="X130" s="164"/>
      <c r="Y130" s="164"/>
      <c r="Z130" s="167"/>
      <c r="AA130" s="164"/>
      <c r="AB130" s="164"/>
      <c r="AC130" s="164"/>
      <c r="AD130" s="3"/>
      <c r="AE130" s="3"/>
      <c r="AF130" s="3"/>
      <c r="AG130" s="3"/>
      <c r="AH130" s="4"/>
      <c r="AI130" s="3"/>
      <c r="AJ130" s="3"/>
      <c r="AK130" s="3"/>
      <c r="AL130" s="3"/>
      <c r="AM130" s="4"/>
      <c r="AN130" s="4"/>
      <c r="AO130" s="4"/>
      <c r="AP130" s="4"/>
      <c r="AQ130" s="4"/>
      <c r="AR130" s="4"/>
      <c r="AS130" s="164"/>
      <c r="AT130" s="164"/>
      <c r="AU130" s="164"/>
      <c r="AV130" s="164"/>
      <c r="AW130" s="164"/>
      <c r="AX130" s="164"/>
      <c r="AY130" s="167"/>
      <c r="AZ130" s="164"/>
      <c r="BA130" s="164"/>
      <c r="BB130" s="164"/>
      <c r="BC130" s="164"/>
      <c r="BD130" s="164"/>
      <c r="BE130" s="164"/>
      <c r="BF130" s="164"/>
      <c r="BG130" s="164"/>
      <c r="BH130" s="164"/>
      <c r="BI130" s="164"/>
      <c r="BJ130" s="164"/>
      <c r="BK130" s="164"/>
      <c r="BL130" s="164"/>
      <c r="BM130" s="164"/>
      <c r="BN130" s="164"/>
      <c r="BO130" s="164"/>
      <c r="BP130" s="164"/>
      <c r="BQ130" s="164"/>
      <c r="BR130" s="164"/>
      <c r="BS130" s="164"/>
      <c r="BT130" s="164"/>
      <c r="BU130" s="167"/>
      <c r="BV130" s="164"/>
      <c r="BW130" s="164"/>
      <c r="BX130" s="164"/>
      <c r="BY130" s="164"/>
      <c r="BZ130" s="164"/>
      <c r="CA130" s="164"/>
      <c r="CB130" s="164"/>
    </row>
    <row r="131" spans="1:80">
      <c r="A131" s="4"/>
      <c r="B131" s="4"/>
      <c r="C131" s="4"/>
      <c r="D131" s="4"/>
      <c r="E131" s="4"/>
      <c r="F131" s="4"/>
      <c r="G131" s="4"/>
      <c r="H131" s="3"/>
      <c r="I131" s="4"/>
      <c r="J131" s="4"/>
      <c r="K131" s="4"/>
      <c r="L131" s="4"/>
      <c r="M131" s="3"/>
      <c r="N131" s="4"/>
      <c r="O131" s="4"/>
      <c r="P131" s="4"/>
      <c r="Q131" s="4"/>
      <c r="R131" s="4"/>
      <c r="S131" s="4"/>
      <c r="T131" s="4"/>
      <c r="U131" s="164"/>
      <c r="V131" s="164"/>
      <c r="W131" s="164"/>
      <c r="X131" s="164"/>
      <c r="Y131" s="164"/>
      <c r="Z131" s="167"/>
      <c r="AA131" s="164"/>
      <c r="AB131" s="164"/>
      <c r="AC131" s="164"/>
      <c r="AD131" s="3"/>
      <c r="AE131" s="3"/>
      <c r="AF131" s="3"/>
      <c r="AG131" s="3"/>
      <c r="AH131" s="4"/>
      <c r="AI131" s="3"/>
      <c r="AJ131" s="3"/>
      <c r="AK131" s="3"/>
      <c r="AL131" s="3"/>
      <c r="AM131" s="4"/>
      <c r="AN131" s="4"/>
      <c r="AO131" s="4"/>
      <c r="AP131" s="4"/>
      <c r="AQ131" s="4"/>
      <c r="AR131" s="4"/>
      <c r="AS131" s="164"/>
      <c r="AT131" s="164"/>
      <c r="AU131" s="164"/>
      <c r="AV131" s="164"/>
      <c r="AW131" s="164"/>
      <c r="AX131" s="164"/>
      <c r="AY131" s="167"/>
      <c r="AZ131" s="164"/>
      <c r="BA131" s="164"/>
      <c r="BB131" s="164"/>
      <c r="BC131" s="164"/>
      <c r="BD131" s="164"/>
      <c r="BE131" s="164"/>
      <c r="BF131" s="164"/>
      <c r="BG131" s="164"/>
      <c r="BH131" s="164"/>
      <c r="BI131" s="164"/>
      <c r="BJ131" s="164"/>
      <c r="BK131" s="164"/>
      <c r="BL131" s="164"/>
      <c r="BM131" s="164"/>
      <c r="BN131" s="164"/>
      <c r="BO131" s="164"/>
      <c r="BP131" s="164"/>
      <c r="BQ131" s="164"/>
      <c r="BR131" s="164"/>
      <c r="BS131" s="164"/>
      <c r="BT131" s="164"/>
      <c r="BU131" s="167"/>
      <c r="BV131" s="164"/>
      <c r="BW131" s="164"/>
      <c r="BX131" s="164"/>
      <c r="BY131" s="164"/>
      <c r="BZ131" s="164"/>
      <c r="CA131" s="164"/>
      <c r="CB131" s="164"/>
    </row>
    <row r="132" spans="1:80">
      <c r="A132" s="4"/>
      <c r="B132" s="4"/>
      <c r="C132" s="4"/>
      <c r="D132" s="4"/>
      <c r="E132" s="4"/>
      <c r="F132" s="4"/>
      <c r="G132" s="4"/>
      <c r="H132" s="3"/>
      <c r="I132" s="4"/>
      <c r="J132" s="4"/>
      <c r="K132" s="4"/>
      <c r="L132" s="4"/>
      <c r="M132" s="3"/>
      <c r="N132" s="4"/>
      <c r="O132" s="4"/>
      <c r="P132" s="4"/>
      <c r="Q132" s="4"/>
      <c r="R132" s="4"/>
      <c r="S132" s="4"/>
      <c r="T132" s="4"/>
      <c r="U132" s="164"/>
      <c r="V132" s="164"/>
      <c r="W132" s="164"/>
      <c r="X132" s="164"/>
      <c r="Y132" s="164"/>
      <c r="Z132" s="167"/>
      <c r="AA132" s="164"/>
      <c r="AB132" s="164"/>
      <c r="AC132" s="164"/>
      <c r="AD132" s="3"/>
      <c r="AE132" s="3"/>
      <c r="AF132" s="3"/>
      <c r="AG132" s="3"/>
      <c r="AH132" s="4"/>
      <c r="AI132" s="3"/>
      <c r="AJ132" s="3"/>
      <c r="AK132" s="3"/>
      <c r="AL132" s="3"/>
      <c r="AM132" s="4"/>
      <c r="AN132" s="4"/>
      <c r="AO132" s="4"/>
      <c r="AP132" s="4"/>
      <c r="AQ132" s="4"/>
      <c r="AR132" s="4"/>
      <c r="AS132" s="164"/>
      <c r="AT132" s="164"/>
      <c r="AU132" s="164"/>
      <c r="AV132" s="164"/>
      <c r="AW132" s="164"/>
      <c r="AX132" s="164"/>
      <c r="AY132" s="167"/>
      <c r="AZ132" s="164"/>
      <c r="BA132" s="164"/>
      <c r="BB132" s="164"/>
      <c r="BC132" s="164"/>
      <c r="BD132" s="164"/>
      <c r="BE132" s="164"/>
      <c r="BF132" s="164"/>
      <c r="BG132" s="164"/>
      <c r="BH132" s="164"/>
      <c r="BI132" s="164"/>
      <c r="BJ132" s="164"/>
      <c r="BK132" s="164"/>
      <c r="BL132" s="164"/>
      <c r="BM132" s="164"/>
      <c r="BN132" s="164"/>
      <c r="BO132" s="164"/>
      <c r="BP132" s="164"/>
      <c r="BQ132" s="164"/>
      <c r="BR132" s="164"/>
      <c r="BS132" s="164"/>
      <c r="BT132" s="164"/>
      <c r="BU132" s="167"/>
      <c r="BV132" s="164"/>
      <c r="BW132" s="164"/>
      <c r="BX132" s="164"/>
      <c r="BY132" s="164"/>
      <c r="BZ132" s="164"/>
      <c r="CA132" s="164"/>
      <c r="CB132" s="164"/>
    </row>
    <row r="133" spans="1:80">
      <c r="A133" s="4"/>
      <c r="B133" s="4"/>
      <c r="C133" s="4"/>
      <c r="D133" s="4"/>
      <c r="E133" s="4"/>
      <c r="F133" s="4"/>
      <c r="G133" s="4"/>
      <c r="H133" s="3"/>
      <c r="I133" s="4"/>
      <c r="J133" s="4"/>
      <c r="K133" s="4"/>
      <c r="L133" s="4"/>
      <c r="M133" s="3"/>
      <c r="N133" s="4"/>
      <c r="O133" s="4"/>
      <c r="P133" s="4"/>
      <c r="Q133" s="4"/>
      <c r="R133" s="4"/>
      <c r="S133" s="4"/>
      <c r="T133" s="4"/>
      <c r="U133" s="164"/>
      <c r="V133" s="164"/>
      <c r="W133" s="164"/>
      <c r="X133" s="164"/>
      <c r="Y133" s="164"/>
      <c r="Z133" s="167"/>
      <c r="AA133" s="164"/>
      <c r="AB133" s="164"/>
      <c r="AC133" s="164"/>
      <c r="AD133" s="3"/>
      <c r="AE133" s="3"/>
      <c r="AF133" s="3"/>
      <c r="AG133" s="3"/>
      <c r="AH133" s="4"/>
      <c r="AI133" s="3"/>
      <c r="AJ133" s="3"/>
      <c r="AK133" s="3"/>
      <c r="AL133" s="3"/>
      <c r="AM133" s="4"/>
      <c r="AN133" s="4"/>
      <c r="AO133" s="4"/>
      <c r="AP133" s="4"/>
      <c r="AQ133" s="4"/>
      <c r="AR133" s="4"/>
      <c r="AS133" s="164"/>
      <c r="AT133" s="164"/>
      <c r="AU133" s="164"/>
      <c r="AV133" s="164"/>
      <c r="AW133" s="164"/>
      <c r="AX133" s="164"/>
      <c r="AY133" s="167"/>
      <c r="AZ133" s="164"/>
      <c r="BA133" s="164"/>
      <c r="BB133" s="164"/>
      <c r="BC133" s="164"/>
      <c r="BD133" s="164"/>
      <c r="BE133" s="164"/>
      <c r="BF133" s="164"/>
      <c r="BG133" s="164"/>
      <c r="BH133" s="164"/>
      <c r="BI133" s="164"/>
      <c r="BJ133" s="164"/>
      <c r="BK133" s="164"/>
      <c r="BL133" s="164"/>
      <c r="BM133" s="164"/>
      <c r="BN133" s="164"/>
      <c r="BO133" s="164"/>
      <c r="BP133" s="164"/>
      <c r="BQ133" s="164"/>
      <c r="BR133" s="164"/>
      <c r="BS133" s="164"/>
      <c r="BT133" s="164"/>
      <c r="BU133" s="167"/>
      <c r="BV133" s="164"/>
      <c r="BW133" s="164"/>
      <c r="BX133" s="164"/>
      <c r="BY133" s="164"/>
      <c r="BZ133" s="164"/>
      <c r="CA133" s="164"/>
      <c r="CB133" s="164"/>
    </row>
    <row r="134" spans="1:80">
      <c r="A134" s="4"/>
      <c r="B134" s="4"/>
      <c r="C134" s="4"/>
      <c r="D134" s="4"/>
      <c r="E134" s="4"/>
      <c r="F134" s="4"/>
      <c r="G134" s="4"/>
      <c r="H134" s="3"/>
      <c r="I134" s="4"/>
      <c r="J134" s="4"/>
      <c r="K134" s="4"/>
      <c r="L134" s="4"/>
      <c r="M134" s="3"/>
      <c r="N134" s="4"/>
      <c r="O134" s="4"/>
      <c r="P134" s="4"/>
      <c r="Q134" s="4"/>
      <c r="R134" s="4"/>
      <c r="S134" s="4"/>
      <c r="T134" s="4"/>
      <c r="U134" s="164"/>
      <c r="V134" s="164"/>
      <c r="W134" s="164"/>
      <c r="X134" s="164"/>
      <c r="Y134" s="164"/>
      <c r="Z134" s="167"/>
      <c r="AA134" s="164"/>
      <c r="AB134" s="164"/>
      <c r="AC134" s="164"/>
      <c r="AD134" s="3"/>
      <c r="AE134" s="3"/>
      <c r="AF134" s="3"/>
      <c r="AG134" s="3"/>
      <c r="AH134" s="4"/>
      <c r="AI134" s="3"/>
      <c r="AJ134" s="3"/>
      <c r="AK134" s="3"/>
      <c r="AL134" s="3"/>
      <c r="AM134" s="4"/>
      <c r="AN134" s="4"/>
      <c r="AO134" s="4"/>
      <c r="AP134" s="4"/>
      <c r="AQ134" s="4"/>
      <c r="AR134" s="4"/>
      <c r="AS134" s="164"/>
      <c r="AT134" s="164"/>
      <c r="AU134" s="164"/>
      <c r="AV134" s="164"/>
      <c r="AW134" s="164"/>
      <c r="AX134" s="164"/>
      <c r="AY134" s="167"/>
      <c r="AZ134" s="164"/>
      <c r="BA134" s="164"/>
      <c r="BB134" s="164"/>
      <c r="BC134" s="164"/>
      <c r="BD134" s="164"/>
      <c r="BE134" s="164"/>
      <c r="BF134" s="164"/>
      <c r="BG134" s="164"/>
      <c r="BH134" s="164"/>
      <c r="BI134" s="164"/>
      <c r="BJ134" s="164"/>
      <c r="BK134" s="164"/>
      <c r="BL134" s="164"/>
      <c r="BM134" s="164"/>
      <c r="BN134" s="164"/>
      <c r="BO134" s="164"/>
      <c r="BP134" s="164"/>
      <c r="BQ134" s="164"/>
      <c r="BR134" s="164"/>
      <c r="BS134" s="164"/>
      <c r="BT134" s="164"/>
      <c r="BU134" s="167"/>
      <c r="BV134" s="164"/>
      <c r="BW134" s="164"/>
      <c r="BX134" s="164"/>
      <c r="BY134" s="164"/>
      <c r="BZ134" s="164"/>
      <c r="CA134" s="164"/>
      <c r="CB134" s="164"/>
    </row>
    <row r="135" spans="1:80">
      <c r="A135" s="4"/>
      <c r="B135" s="4"/>
      <c r="C135" s="4"/>
      <c r="D135" s="4"/>
      <c r="E135" s="4"/>
      <c r="F135" s="4"/>
      <c r="G135" s="4"/>
      <c r="H135" s="3"/>
      <c r="I135" s="4"/>
      <c r="J135" s="4"/>
      <c r="K135" s="4"/>
      <c r="L135" s="4"/>
      <c r="M135" s="3"/>
      <c r="N135" s="4"/>
      <c r="O135" s="4"/>
      <c r="P135" s="4"/>
      <c r="Q135" s="4"/>
      <c r="R135" s="4"/>
      <c r="S135" s="4"/>
      <c r="T135" s="4"/>
      <c r="U135" s="164"/>
      <c r="V135" s="164"/>
      <c r="W135" s="164"/>
      <c r="X135" s="164"/>
      <c r="Y135" s="164"/>
      <c r="Z135" s="167"/>
      <c r="AA135" s="164"/>
      <c r="AB135" s="164"/>
      <c r="AC135" s="164"/>
      <c r="AD135" s="3"/>
      <c r="AE135" s="3"/>
      <c r="AF135" s="3"/>
      <c r="AG135" s="3"/>
      <c r="AH135" s="4"/>
      <c r="AI135" s="3"/>
      <c r="AJ135" s="3"/>
      <c r="AK135" s="3"/>
      <c r="AL135" s="3"/>
      <c r="AM135" s="4"/>
      <c r="AN135" s="4"/>
      <c r="AO135" s="4"/>
      <c r="AP135" s="4"/>
      <c r="AQ135" s="4"/>
      <c r="AR135" s="4"/>
      <c r="AS135" s="164"/>
      <c r="AT135" s="164"/>
      <c r="AU135" s="164"/>
      <c r="AV135" s="164"/>
      <c r="AW135" s="164"/>
      <c r="AX135" s="164"/>
      <c r="AY135" s="167"/>
      <c r="AZ135" s="164"/>
      <c r="BA135" s="164"/>
      <c r="BB135" s="164"/>
      <c r="BC135" s="164"/>
      <c r="BD135" s="164"/>
      <c r="BE135" s="164"/>
      <c r="BF135" s="164"/>
      <c r="BG135" s="164"/>
      <c r="BH135" s="164"/>
      <c r="BI135" s="164"/>
      <c r="BJ135" s="164"/>
      <c r="BK135" s="164"/>
      <c r="BL135" s="164"/>
      <c r="BM135" s="164"/>
      <c r="BN135" s="164"/>
      <c r="BO135" s="164"/>
      <c r="BP135" s="164"/>
      <c r="BQ135" s="164"/>
      <c r="BR135" s="164"/>
      <c r="BS135" s="164"/>
      <c r="BT135" s="164"/>
      <c r="BU135" s="167"/>
      <c r="BV135" s="164"/>
      <c r="BW135" s="164"/>
      <c r="BX135" s="164"/>
      <c r="BY135" s="164"/>
      <c r="BZ135" s="164"/>
      <c r="CA135" s="164"/>
      <c r="CB135" s="164"/>
    </row>
    <row r="136" spans="1:80">
      <c r="P136" s="4"/>
      <c r="Q136" s="4"/>
      <c r="R136" s="4"/>
      <c r="S136" s="4"/>
      <c r="T136" s="4"/>
      <c r="U136" s="4"/>
      <c r="V136" s="4"/>
      <c r="W136" s="4"/>
      <c r="X136" s="4"/>
      <c r="Y136" s="4"/>
      <c r="Z136" s="4"/>
      <c r="AA136" s="4"/>
      <c r="AB136" s="4"/>
      <c r="AC136" s="4"/>
      <c r="AD136" s="3"/>
      <c r="AE136" s="3"/>
      <c r="AF136" s="3"/>
      <c r="AG136" s="3"/>
      <c r="AH136" s="4"/>
      <c r="AI136" s="3"/>
      <c r="AJ136" s="3"/>
      <c r="AK136" s="3"/>
      <c r="AL136" s="3"/>
      <c r="AM136" s="4"/>
      <c r="AN136" s="4"/>
      <c r="AO136" s="4"/>
      <c r="AP136" s="4"/>
      <c r="AQ136" s="4"/>
      <c r="AR136" s="4"/>
      <c r="AS136" s="164"/>
      <c r="AT136" s="164"/>
      <c r="AU136" s="164"/>
      <c r="AV136" s="164"/>
      <c r="AW136" s="164"/>
      <c r="AX136" s="164"/>
      <c r="AY136" s="167"/>
      <c r="AZ136" s="164"/>
      <c r="BA136" s="164"/>
      <c r="BB136" s="164"/>
      <c r="BC136" s="164"/>
      <c r="BD136" s="164"/>
      <c r="BE136" s="164"/>
      <c r="BF136" s="164"/>
      <c r="BG136" s="164"/>
      <c r="BH136" s="164"/>
      <c r="BI136" s="164"/>
      <c r="BJ136" s="164"/>
      <c r="BK136" s="164"/>
      <c r="BL136" s="164"/>
      <c r="BM136" s="164"/>
      <c r="BN136" s="164"/>
      <c r="BO136" s="164"/>
      <c r="BP136" s="164"/>
      <c r="BQ136" s="164"/>
      <c r="BR136" s="164"/>
      <c r="BS136" s="164"/>
      <c r="BT136" s="164"/>
      <c r="BU136" s="167"/>
      <c r="BV136" s="164"/>
      <c r="BW136" s="164"/>
      <c r="BX136" s="164"/>
      <c r="BY136" s="164"/>
      <c r="BZ136" s="164"/>
      <c r="CA136" s="164"/>
      <c r="CB136" s="164"/>
    </row>
    <row r="137" spans="1:80">
      <c r="Q137" s="4"/>
      <c r="R137" s="4"/>
      <c r="S137" s="4"/>
      <c r="T137" s="4"/>
      <c r="U137" s="4"/>
      <c r="V137" s="4"/>
      <c r="W137" s="4"/>
      <c r="X137" s="4"/>
      <c r="Y137" s="4"/>
      <c r="Z137" s="4"/>
      <c r="AA137" s="4"/>
      <c r="AB137" s="4"/>
      <c r="AC137" s="4"/>
      <c r="AD137" s="3"/>
      <c r="AE137" s="3"/>
      <c r="AF137" s="3"/>
      <c r="AG137" s="3"/>
      <c r="AH137" s="4"/>
      <c r="AI137" s="3"/>
      <c r="AJ137" s="3"/>
      <c r="AK137" s="3"/>
      <c r="AL137" s="3"/>
      <c r="AM137" s="4"/>
      <c r="AN137" s="4"/>
      <c r="AO137" s="4"/>
      <c r="AP137" s="4"/>
      <c r="AQ137" s="4"/>
      <c r="AR137" s="4"/>
      <c r="AS137" s="164"/>
      <c r="AT137" s="164"/>
      <c r="AU137" s="164"/>
      <c r="AV137" s="164"/>
      <c r="AW137" s="164"/>
      <c r="AX137" s="164"/>
      <c r="AY137" s="167"/>
      <c r="AZ137" s="164"/>
      <c r="BA137" s="164"/>
      <c r="BB137" s="164"/>
      <c r="BC137" s="164"/>
      <c r="BD137" s="164"/>
      <c r="BE137" s="164"/>
      <c r="BF137" s="164"/>
      <c r="BG137" s="164"/>
      <c r="BH137" s="164"/>
      <c r="BI137" s="164"/>
      <c r="BJ137" s="164"/>
      <c r="BK137" s="164"/>
      <c r="BL137" s="164"/>
      <c r="BM137" s="164"/>
      <c r="BN137" s="164"/>
      <c r="BO137" s="164"/>
      <c r="BP137" s="164"/>
      <c r="BQ137" s="164"/>
      <c r="BR137" s="164"/>
      <c r="BS137" s="164"/>
      <c r="BT137" s="164"/>
      <c r="BU137" s="167"/>
      <c r="BV137" s="164"/>
      <c r="BW137" s="164"/>
      <c r="BX137" s="164"/>
      <c r="BY137" s="164"/>
      <c r="BZ137" s="164"/>
      <c r="CA137" s="164"/>
      <c r="CB137" s="164"/>
    </row>
    <row r="138" spans="1:80">
      <c r="AP138" s="4"/>
      <c r="AQ138" s="4"/>
      <c r="AR138" s="4"/>
      <c r="AS138" s="164"/>
      <c r="AT138" s="164"/>
      <c r="AU138" s="164"/>
      <c r="AV138" s="164"/>
      <c r="AW138" s="164"/>
      <c r="AX138" s="164"/>
      <c r="AY138" s="167"/>
      <c r="AZ138" s="164"/>
      <c r="BA138" s="164"/>
      <c r="BB138" s="164"/>
      <c r="BC138" s="164"/>
      <c r="BD138" s="164"/>
      <c r="BE138" s="164"/>
      <c r="BF138" s="164"/>
      <c r="BG138" s="164"/>
      <c r="BH138" s="164"/>
      <c r="BI138" s="164"/>
      <c r="BJ138" s="164"/>
      <c r="BK138" s="164"/>
      <c r="BL138" s="164"/>
      <c r="BM138" s="164"/>
      <c r="BN138" s="164"/>
      <c r="BO138" s="164"/>
      <c r="BP138" s="164"/>
      <c r="BQ138" s="164"/>
      <c r="BR138" s="164"/>
      <c r="BS138" s="164"/>
      <c r="BT138" s="164"/>
      <c r="BU138" s="167"/>
      <c r="BV138" s="164"/>
      <c r="BW138" s="164"/>
      <c r="BX138" s="164"/>
      <c r="BY138" s="164"/>
      <c r="BZ138" s="164"/>
      <c r="CA138" s="164"/>
      <c r="CB138" s="164"/>
    </row>
  </sheetData>
  <mergeCells count="29">
    <mergeCell ref="CD3:CH3"/>
    <mergeCell ref="BL45:BO45"/>
    <mergeCell ref="BQ45:BT45"/>
    <mergeCell ref="U3:AQ3"/>
    <mergeCell ref="AT3:AZ3"/>
    <mergeCell ref="BC3:BI3"/>
    <mergeCell ref="BL3:BR3"/>
    <mergeCell ref="AZ5:AZ6"/>
    <mergeCell ref="BC5:BC6"/>
    <mergeCell ref="BL26:BM26"/>
    <mergeCell ref="BO26:BP26"/>
    <mergeCell ref="AD5:AG5"/>
    <mergeCell ref="AI5:AL5"/>
    <mergeCell ref="AN5:AQ5"/>
    <mergeCell ref="AT5:AT6"/>
    <mergeCell ref="BI5:BI6"/>
    <mergeCell ref="B3:N3"/>
    <mergeCell ref="B5:B6"/>
    <mergeCell ref="C5:C6"/>
    <mergeCell ref="E5:H5"/>
    <mergeCell ref="BU3:CA3"/>
    <mergeCell ref="BL5:BL6"/>
    <mergeCell ref="BR5:BR6"/>
    <mergeCell ref="BU5:BU6"/>
    <mergeCell ref="CA5:CA6"/>
    <mergeCell ref="J5:M5"/>
    <mergeCell ref="U5:U6"/>
    <mergeCell ref="V5:V6"/>
    <mergeCell ref="Y5:AB5"/>
  </mergeCells>
  <hyperlinks>
    <hyperlink ref="AI42" r:id="rId1" xr:uid="{51E8E7BE-6C92-42C4-80B0-4EA19C4BCF18}"/>
    <hyperlink ref="U42" r:id="rId2" xr:uid="{54EC430E-B3BB-4005-90DD-B7E692CECB1A}"/>
    <hyperlink ref="U88" r:id="rId3" xr:uid="{30902907-CBCE-4620-BEDD-D6793260FB07}"/>
  </hyperlinks>
  <pageMargins left="1" right="1" top="1" bottom="1" header="0.5" footer="0.5"/>
  <pageSetup paperSize="9" scale="16" orientation="landscape" r:id="rId4"/>
  <ignoredErrors>
    <ignoredError sqref="H15:H19 M15 M17 M19 M21 M24 M34 H21 M32 M30 M28 M26 M25 M27 M29 M31 M33 M22 H22:H34" formula="1"/>
  </ignoredErrors>
  <drawing r:id="rId5"/>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BC63DD-8316-4E02-A2E5-E4D822F3429B}">
  <sheetPr>
    <tabColor rgb="FF92D050"/>
    <pageSetUpPr fitToPage="1"/>
  </sheetPr>
  <dimension ref="A1:CD138"/>
  <sheetViews>
    <sheetView zoomScale="110" zoomScaleNormal="110" workbookViewId="0">
      <selection activeCell="H29" sqref="H29"/>
    </sheetView>
  </sheetViews>
  <sheetFormatPr defaultColWidth="8.88671875" defaultRowHeight="14.4"/>
  <cols>
    <col min="2" max="2" width="25.77734375" customWidth="1"/>
    <col min="4" max="4" width="2.109375" customWidth="1"/>
    <col min="5" max="5" width="5.77734375" bestFit="1" customWidth="1"/>
    <col min="6" max="6" width="8.109375" customWidth="1"/>
    <col min="7" max="7" width="5.77734375" bestFit="1" customWidth="1"/>
    <col min="8" max="8" width="10.109375" style="1" bestFit="1" customWidth="1"/>
    <col min="9" max="9" width="2.109375" customWidth="1"/>
    <col min="10" max="10" width="1.88671875" customWidth="1"/>
    <col min="11" max="11" width="5.77734375" bestFit="1" customWidth="1"/>
    <col min="12" max="12" width="7.88671875" customWidth="1"/>
    <col min="13" max="13" width="5.77734375" bestFit="1" customWidth="1"/>
    <col min="14" max="14" width="10.109375" style="1" bestFit="1" customWidth="1"/>
    <col min="17" max="17" width="28" customWidth="1"/>
    <col min="18" max="18" width="6.109375" bestFit="1" customWidth="1"/>
    <col min="19" max="19" width="12" hidden="1" customWidth="1"/>
    <col min="20" max="20" width="2.109375" customWidth="1"/>
    <col min="21" max="21" width="7.44140625" customWidth="1"/>
    <col min="22" max="23" width="6.6640625" customWidth="1"/>
    <col min="24" max="24" width="7.33203125" customWidth="1"/>
    <col min="25" max="25" width="1.33203125" customWidth="1"/>
    <col min="26" max="26" width="10.109375" style="1" customWidth="1"/>
    <col min="27" max="27" width="8.5546875" style="1" hidden="1" customWidth="1"/>
    <col min="28" max="28" width="4.33203125" style="1" hidden="1" customWidth="1"/>
    <col min="29" max="29" width="10.6640625" style="1" customWidth="1"/>
    <col min="30" max="30" width="1.33203125" customWidth="1"/>
    <col min="31" max="31" width="9.5546875" style="1" customWidth="1"/>
    <col min="32" max="32" width="8.5546875" style="1" hidden="1" customWidth="1"/>
    <col min="33" max="33" width="1" style="1" hidden="1" customWidth="1"/>
    <col min="34" max="34" width="10" style="1" customWidth="1"/>
    <col min="35" max="35" width="1" customWidth="1"/>
    <col min="36" max="36" width="6.33203125" customWidth="1"/>
    <col min="37" max="39" width="7.88671875" customWidth="1"/>
    <col min="40" max="40" width="10.6640625" customWidth="1"/>
    <col min="41" max="41" width="17.109375" style="379" customWidth="1"/>
    <col min="42" max="42" width="20.21875" style="379" bestFit="1" customWidth="1"/>
    <col min="43" max="43" width="8.5546875" style="379" customWidth="1"/>
    <col min="44" max="44" width="16.88671875" style="379" customWidth="1"/>
    <col min="45" max="45" width="9.109375" style="379" customWidth="1"/>
    <col min="46" max="46" width="16" style="379" customWidth="1"/>
    <col min="47" max="47" width="5.5546875" style="380" bestFit="1" customWidth="1"/>
    <col min="48" max="48" width="19.33203125" style="379" customWidth="1"/>
    <col min="49" max="49" width="8" style="379" customWidth="1"/>
    <col min="50" max="50" width="8.88671875" style="379"/>
    <col min="51" max="51" width="20.21875" style="379" bestFit="1" customWidth="1"/>
    <col min="52" max="52" width="5.6640625" style="379" customWidth="1"/>
    <col min="53" max="53" width="17.44140625" style="379" customWidth="1"/>
    <col min="54" max="54" width="5.6640625" style="379" customWidth="1"/>
    <col min="55" max="55" width="15.33203125" style="379" customWidth="1"/>
    <col min="56" max="56" width="5.6640625" style="379" customWidth="1"/>
    <col min="57" max="57" width="14.33203125" style="379" customWidth="1"/>
    <col min="58" max="58" width="8" style="379" customWidth="1"/>
    <col min="59" max="59" width="6.109375" style="379" customWidth="1"/>
    <col min="60" max="60" width="20.21875" style="379" bestFit="1" customWidth="1"/>
    <col min="61" max="62" width="10.33203125" style="379" customWidth="1"/>
    <col min="63" max="66" width="8.88671875" style="379"/>
    <col min="67" max="67" width="7.44140625" style="379" customWidth="1"/>
    <col min="68" max="68" width="10" style="379" customWidth="1"/>
    <col min="69" max="69" width="20.21875" style="380" bestFit="1" customWidth="1"/>
    <col min="70" max="70" width="9.109375" style="379" customWidth="1"/>
    <col min="71" max="71" width="15.5546875" style="379" bestFit="1" customWidth="1"/>
    <col min="72" max="72" width="9.6640625" style="379" customWidth="1"/>
    <col min="73" max="73" width="18" style="379" bestFit="1" customWidth="1"/>
    <col min="74" max="74" width="8.88671875" style="379"/>
    <col min="75" max="75" width="16.33203125" style="379" customWidth="1"/>
    <col min="76" max="77" width="8.88671875" style="379"/>
    <col min="78" max="78" width="10.5546875" bestFit="1" customWidth="1"/>
    <col min="79" max="79" width="12.33203125" bestFit="1" customWidth="1"/>
    <col min="80" max="80" width="9.6640625" bestFit="1" customWidth="1"/>
    <col min="81" max="81" width="6.109375" bestFit="1" customWidth="1"/>
    <col min="82" max="82" width="12.88671875" bestFit="1" customWidth="1"/>
  </cols>
  <sheetData>
    <row r="1" spans="1:82">
      <c r="A1" s="4"/>
      <c r="B1" s="4"/>
      <c r="C1" s="4"/>
      <c r="D1" s="4"/>
      <c r="E1" s="4"/>
      <c r="F1" s="4"/>
      <c r="G1" s="4"/>
      <c r="H1" s="3"/>
      <c r="I1" s="4"/>
      <c r="J1" s="4"/>
      <c r="K1" s="4"/>
      <c r="L1" s="4"/>
      <c r="M1" s="4"/>
      <c r="N1" s="3"/>
      <c r="O1" s="4"/>
      <c r="P1" s="4"/>
      <c r="Q1" s="4"/>
      <c r="R1" s="4"/>
      <c r="S1" s="4"/>
      <c r="T1" s="4"/>
      <c r="U1" s="4"/>
      <c r="V1" s="4"/>
      <c r="W1" s="4"/>
      <c r="X1" s="4"/>
      <c r="Y1" s="4"/>
      <c r="Z1" s="3"/>
      <c r="AA1" s="3"/>
      <c r="AB1" s="3"/>
      <c r="AC1" s="3"/>
      <c r="AD1" s="4"/>
      <c r="AE1" s="3"/>
      <c r="AF1" s="3"/>
      <c r="AG1" s="3"/>
      <c r="AH1" s="3"/>
      <c r="AI1" s="4"/>
      <c r="AJ1" s="4"/>
      <c r="AK1" s="4"/>
      <c r="AL1" s="4"/>
      <c r="AM1" s="4"/>
      <c r="AN1" s="4"/>
      <c r="AO1" s="164"/>
      <c r="AP1" s="164"/>
      <c r="AQ1" s="164"/>
      <c r="AR1" s="164"/>
      <c r="AS1" s="164"/>
      <c r="AT1" s="164"/>
      <c r="AU1" s="167"/>
      <c r="AV1" s="164"/>
      <c r="AW1" s="164"/>
      <c r="AX1" s="164"/>
      <c r="AY1" s="164"/>
      <c r="AZ1" s="164"/>
      <c r="BA1" s="164"/>
      <c r="BB1" s="164"/>
      <c r="BC1" s="164"/>
      <c r="BD1" s="164"/>
      <c r="BE1" s="164"/>
      <c r="BF1" s="164"/>
      <c r="BG1" s="164"/>
      <c r="BH1" s="164"/>
      <c r="BI1" s="164"/>
      <c r="BJ1" s="164"/>
      <c r="BK1" s="164"/>
      <c r="BL1" s="164"/>
      <c r="BM1" s="164"/>
      <c r="BN1" s="164"/>
      <c r="BO1" s="164"/>
      <c r="BP1" s="164"/>
      <c r="BQ1" s="164"/>
      <c r="BR1" s="164"/>
      <c r="BS1" s="164"/>
      <c r="BT1" s="164"/>
      <c r="BU1" s="164"/>
      <c r="BV1" s="164"/>
      <c r="BW1" s="164"/>
      <c r="BX1" s="164"/>
    </row>
    <row r="2" spans="1:82" ht="15" thickBot="1">
      <c r="A2" s="4"/>
      <c r="B2" s="4"/>
      <c r="C2" s="4"/>
      <c r="D2" s="4"/>
      <c r="E2" s="4"/>
      <c r="F2" s="4"/>
      <c r="G2" s="4"/>
      <c r="H2" s="3"/>
      <c r="I2" s="4"/>
      <c r="J2" s="4"/>
      <c r="K2" s="4"/>
      <c r="L2" s="4"/>
      <c r="M2" s="4"/>
      <c r="N2" s="3"/>
      <c r="O2" s="4"/>
      <c r="P2" s="4"/>
      <c r="Q2" s="4"/>
      <c r="R2" s="4"/>
      <c r="S2" s="4"/>
      <c r="T2" s="4"/>
      <c r="U2" s="4"/>
      <c r="V2" s="4"/>
      <c r="W2" s="4"/>
      <c r="X2" s="4"/>
      <c r="Y2" s="4"/>
      <c r="Z2" s="3"/>
      <c r="AA2" s="3"/>
      <c r="AB2" s="3"/>
      <c r="AC2" s="3"/>
      <c r="AD2" s="4"/>
      <c r="AE2" s="3"/>
      <c r="AF2" s="3"/>
      <c r="AG2" s="3"/>
      <c r="AH2" s="3"/>
      <c r="AI2" s="4"/>
      <c r="AJ2" s="4"/>
      <c r="AK2" s="4"/>
      <c r="AL2" s="4"/>
      <c r="AM2" s="4"/>
      <c r="AN2" s="4"/>
      <c r="AO2" s="164"/>
      <c r="AP2" s="164"/>
      <c r="AQ2" s="164"/>
      <c r="AR2" s="164"/>
      <c r="AS2" s="164"/>
      <c r="AT2" s="164"/>
      <c r="AU2" s="167"/>
      <c r="AV2" s="167"/>
      <c r="AW2" s="167"/>
      <c r="AX2" s="167"/>
      <c r="AY2" s="164"/>
      <c r="AZ2" s="164"/>
      <c r="BA2" s="164"/>
      <c r="BB2" s="164"/>
      <c r="BC2" s="164"/>
      <c r="BD2" s="164"/>
      <c r="BE2" s="164"/>
      <c r="BF2" s="164"/>
      <c r="BG2" s="164"/>
      <c r="BH2" s="164"/>
      <c r="BI2" s="164"/>
      <c r="BJ2" s="164"/>
      <c r="BK2" s="164"/>
      <c r="BL2" s="164"/>
      <c r="BM2" s="164"/>
      <c r="BN2" s="164"/>
      <c r="BO2" s="164"/>
      <c r="BP2" s="164"/>
      <c r="BQ2" s="164"/>
      <c r="BR2" s="164"/>
      <c r="BS2" s="164"/>
      <c r="BT2" s="164"/>
      <c r="BU2" s="164"/>
      <c r="BV2" s="164"/>
      <c r="BW2" s="164"/>
      <c r="BX2" s="164"/>
    </row>
    <row r="3" spans="1:82" ht="14.4" customHeight="1" thickBot="1">
      <c r="A3" s="4"/>
      <c r="B3" s="761" t="s">
        <v>661</v>
      </c>
      <c r="C3" s="762"/>
      <c r="D3" s="762"/>
      <c r="E3" s="762"/>
      <c r="F3" s="762"/>
      <c r="G3" s="762"/>
      <c r="H3" s="762"/>
      <c r="I3" s="762"/>
      <c r="J3" s="762"/>
      <c r="K3" s="762"/>
      <c r="L3" s="762"/>
      <c r="M3" s="762"/>
      <c r="N3" s="763"/>
      <c r="P3" s="4"/>
      <c r="Q3" s="761" t="s">
        <v>965</v>
      </c>
      <c r="R3" s="762"/>
      <c r="S3" s="762"/>
      <c r="T3" s="762"/>
      <c r="U3" s="762"/>
      <c r="V3" s="762"/>
      <c r="W3" s="762"/>
      <c r="X3" s="762"/>
      <c r="Y3" s="762"/>
      <c r="Z3" s="762"/>
      <c r="AA3" s="762"/>
      <c r="AB3" s="762"/>
      <c r="AC3" s="762"/>
      <c r="AD3" s="762"/>
      <c r="AE3" s="762"/>
      <c r="AF3" s="762"/>
      <c r="AG3" s="762"/>
      <c r="AH3" s="762"/>
      <c r="AI3" s="762"/>
      <c r="AJ3" s="762"/>
      <c r="AK3" s="762"/>
      <c r="AL3" s="762"/>
      <c r="AM3" s="763"/>
      <c r="AN3" s="4"/>
      <c r="AO3" s="164"/>
      <c r="AP3" s="754" t="s">
        <v>486</v>
      </c>
      <c r="AQ3" s="755"/>
      <c r="AR3" s="755"/>
      <c r="AS3" s="755"/>
      <c r="AT3" s="755"/>
      <c r="AU3" s="755"/>
      <c r="AV3" s="756"/>
      <c r="AW3" s="167"/>
      <c r="AX3" s="167"/>
      <c r="AY3" s="754" t="s">
        <v>529</v>
      </c>
      <c r="AZ3" s="755"/>
      <c r="BA3" s="755"/>
      <c r="BB3" s="755"/>
      <c r="BC3" s="755"/>
      <c r="BD3" s="755"/>
      <c r="BE3" s="756"/>
      <c r="BF3" s="164"/>
      <c r="BG3" s="164"/>
      <c r="BH3" s="754" t="s">
        <v>527</v>
      </c>
      <c r="BI3" s="755"/>
      <c r="BJ3" s="755"/>
      <c r="BK3" s="755"/>
      <c r="BL3" s="755"/>
      <c r="BM3" s="755"/>
      <c r="BN3" s="756"/>
      <c r="BQ3" s="754" t="s">
        <v>528</v>
      </c>
      <c r="BR3" s="755"/>
      <c r="BS3" s="755"/>
      <c r="BT3" s="755"/>
      <c r="BU3" s="755"/>
      <c r="BV3" s="755"/>
      <c r="BW3" s="756"/>
      <c r="BX3" s="164"/>
      <c r="BZ3" s="761" t="s">
        <v>1049</v>
      </c>
      <c r="CA3" s="762"/>
      <c r="CB3" s="762"/>
      <c r="CC3" s="762"/>
      <c r="CD3" s="763"/>
    </row>
    <row r="4" spans="1:82" ht="15" thickBot="1">
      <c r="A4" s="4"/>
      <c r="B4" s="4"/>
      <c r="C4" s="4"/>
      <c r="D4" s="4"/>
      <c r="E4" s="4"/>
      <c r="F4" s="4"/>
      <c r="G4" s="4"/>
      <c r="H4" s="3"/>
      <c r="I4" s="4"/>
      <c r="J4" s="4"/>
      <c r="K4" s="4"/>
      <c r="L4" s="4"/>
      <c r="M4" s="4"/>
      <c r="N4" s="3"/>
      <c r="O4" s="4"/>
      <c r="P4" s="4"/>
      <c r="Q4" s="4"/>
      <c r="R4" s="4"/>
      <c r="S4" s="4"/>
      <c r="T4" s="4"/>
      <c r="U4" s="4"/>
      <c r="V4" s="4"/>
      <c r="W4" s="4"/>
      <c r="X4" s="4"/>
      <c r="Y4" s="4"/>
      <c r="Z4" s="3"/>
      <c r="AA4" s="3"/>
      <c r="AB4" s="3"/>
      <c r="AC4" s="3"/>
      <c r="AD4" s="4"/>
      <c r="AE4" s="3"/>
      <c r="AF4" s="3"/>
      <c r="AG4" s="3"/>
      <c r="AH4" s="3"/>
      <c r="AI4" s="4"/>
      <c r="AJ4" s="4"/>
      <c r="AK4" s="4"/>
      <c r="AL4" s="4"/>
      <c r="AM4" s="4"/>
      <c r="AN4" s="4"/>
      <c r="AO4" s="164"/>
      <c r="AP4" s="164"/>
      <c r="AQ4" s="164"/>
      <c r="AR4" s="164"/>
      <c r="AS4" s="164"/>
      <c r="AT4" s="164"/>
      <c r="AU4" s="167"/>
      <c r="AV4" s="167"/>
      <c r="AW4" s="167"/>
      <c r="AX4" s="164"/>
      <c r="AY4" s="164"/>
      <c r="AZ4" s="164"/>
      <c r="BA4" s="164"/>
      <c r="BB4" s="164"/>
      <c r="BC4" s="164"/>
      <c r="BD4" s="164"/>
      <c r="BE4" s="164"/>
      <c r="BF4" s="164"/>
      <c r="BG4" s="164"/>
      <c r="BH4" s="164"/>
      <c r="BI4" s="164"/>
      <c r="BJ4" s="164"/>
      <c r="BK4" s="164"/>
      <c r="BL4" s="164"/>
      <c r="BM4" s="164"/>
      <c r="BN4" s="164"/>
      <c r="BO4" s="164"/>
      <c r="BP4" s="164"/>
      <c r="BQ4" s="379"/>
      <c r="BR4" s="164"/>
      <c r="BT4" s="164"/>
      <c r="BV4" s="164"/>
      <c r="BX4" s="164"/>
    </row>
    <row r="5" spans="1:82" ht="16.2" customHeight="1">
      <c r="A5" s="4"/>
      <c r="B5" s="764" t="str">
        <f t="shared" ref="B5:C6" si="0">Q5</f>
        <v>Dementia risk</v>
      </c>
      <c r="C5" s="766" t="str">
        <f t="shared" si="0"/>
        <v>RR</v>
      </c>
      <c r="D5" s="173"/>
      <c r="E5" s="757" t="str">
        <f t="shared" ref="E5:H6" si="1">U5</f>
        <v>Total Australia</v>
      </c>
      <c r="F5" s="757">
        <f t="shared" si="1"/>
        <v>0</v>
      </c>
      <c r="G5" s="757">
        <f t="shared" si="1"/>
        <v>0</v>
      </c>
      <c r="H5" s="757">
        <f t="shared" si="1"/>
        <v>0</v>
      </c>
      <c r="I5" s="173"/>
      <c r="J5" s="254"/>
      <c r="K5" s="757" t="str">
        <f t="shared" ref="K5:N6" si="2">AJ5</f>
        <v>First Nations</v>
      </c>
      <c r="L5" s="757">
        <f t="shared" si="2"/>
        <v>0</v>
      </c>
      <c r="M5" s="757">
        <f t="shared" si="2"/>
        <v>0</v>
      </c>
      <c r="N5" s="757">
        <f t="shared" si="2"/>
        <v>0</v>
      </c>
      <c r="O5" s="4"/>
      <c r="P5" s="4"/>
      <c r="Q5" s="764" t="s">
        <v>217</v>
      </c>
      <c r="R5" s="766" t="s">
        <v>219</v>
      </c>
      <c r="S5" s="201"/>
      <c r="T5" s="173"/>
      <c r="U5" s="757" t="s">
        <v>1</v>
      </c>
      <c r="V5" s="757"/>
      <c r="W5" s="757"/>
      <c r="X5" s="757"/>
      <c r="Y5" s="173"/>
      <c r="Z5" s="757" t="s">
        <v>525</v>
      </c>
      <c r="AA5" s="757"/>
      <c r="AB5" s="757"/>
      <c r="AC5" s="757"/>
      <c r="AD5" s="173"/>
      <c r="AE5" s="757" t="s">
        <v>526</v>
      </c>
      <c r="AF5" s="757"/>
      <c r="AG5" s="757"/>
      <c r="AH5" s="757"/>
      <c r="AI5" s="254"/>
      <c r="AJ5" s="757" t="s">
        <v>714</v>
      </c>
      <c r="AK5" s="757"/>
      <c r="AL5" s="757"/>
      <c r="AM5" s="757"/>
      <c r="AN5" s="183"/>
      <c r="AO5" s="164"/>
      <c r="AP5" s="758" t="s">
        <v>436</v>
      </c>
      <c r="AQ5" s="164"/>
      <c r="AR5" s="381" t="s">
        <v>360</v>
      </c>
      <c r="AS5" s="164"/>
      <c r="AT5" s="381" t="s">
        <v>361</v>
      </c>
      <c r="AU5" s="167"/>
      <c r="AV5" s="758" t="s">
        <v>437</v>
      </c>
      <c r="AW5" s="167"/>
      <c r="AX5" s="164"/>
      <c r="AY5" s="758" t="s">
        <v>436</v>
      </c>
      <c r="AZ5" s="164"/>
      <c r="BA5" s="381" t="s">
        <v>360</v>
      </c>
      <c r="BB5" s="164"/>
      <c r="BC5" s="381" t="s">
        <v>361</v>
      </c>
      <c r="BD5" s="167"/>
      <c r="BE5" s="758" t="s">
        <v>437</v>
      </c>
      <c r="BF5" s="164"/>
      <c r="BG5" s="164"/>
      <c r="BH5" s="758" t="s">
        <v>436</v>
      </c>
      <c r="BI5" s="164"/>
      <c r="BJ5" s="381" t="s">
        <v>360</v>
      </c>
      <c r="BK5" s="164"/>
      <c r="BL5" s="381" t="s">
        <v>361</v>
      </c>
      <c r="BM5" s="167"/>
      <c r="BN5" s="758" t="s">
        <v>437</v>
      </c>
      <c r="BO5" s="164"/>
      <c r="BP5" s="164"/>
      <c r="BQ5" s="758" t="s">
        <v>436</v>
      </c>
      <c r="BR5" s="164"/>
      <c r="BS5" s="381" t="s">
        <v>360</v>
      </c>
      <c r="BT5" s="164"/>
      <c r="BU5" s="381" t="s">
        <v>361</v>
      </c>
      <c r="BV5" s="167"/>
      <c r="BW5" s="758" t="s">
        <v>437</v>
      </c>
      <c r="BX5" s="164"/>
    </row>
    <row r="6" spans="1:82" ht="30.6" customHeight="1" thickBot="1">
      <c r="A6" s="4"/>
      <c r="B6" s="765">
        <f t="shared" si="0"/>
        <v>0</v>
      </c>
      <c r="C6" s="792">
        <f t="shared" si="0"/>
        <v>0</v>
      </c>
      <c r="D6" s="164"/>
      <c r="E6" s="623" t="str">
        <f t="shared" si="1"/>
        <v>Prev. (%)</v>
      </c>
      <c r="F6" s="623" t="str">
        <f t="shared" si="1"/>
        <v>PAF (%)</v>
      </c>
      <c r="G6" s="623" t="str">
        <f t="shared" si="1"/>
        <v>Com. (%)</v>
      </c>
      <c r="H6" s="623" t="str">
        <f t="shared" si="1"/>
        <v>aPAF (%)</v>
      </c>
      <c r="I6" s="202"/>
      <c r="J6" s="203"/>
      <c r="K6" s="623" t="str">
        <f t="shared" si="2"/>
        <v>Prev. (%)</v>
      </c>
      <c r="L6" s="623" t="str">
        <f t="shared" si="2"/>
        <v>PAF (%)</v>
      </c>
      <c r="M6" s="623" t="str">
        <f t="shared" si="2"/>
        <v>Com. (%)</v>
      </c>
      <c r="N6" s="623" t="str">
        <f t="shared" si="2"/>
        <v>aPAF (%)</v>
      </c>
      <c r="O6" s="4"/>
      <c r="P6" s="4"/>
      <c r="Q6" s="768"/>
      <c r="R6" s="767"/>
      <c r="S6" s="163" t="s">
        <v>292</v>
      </c>
      <c r="T6" s="164"/>
      <c r="U6" s="200" t="s">
        <v>541</v>
      </c>
      <c r="V6" s="200" t="s">
        <v>458</v>
      </c>
      <c r="W6" s="200" t="s">
        <v>461</v>
      </c>
      <c r="X6" s="200" t="s">
        <v>459</v>
      </c>
      <c r="Y6" s="202"/>
      <c r="Z6" s="200" t="s">
        <v>541</v>
      </c>
      <c r="AA6" s="200" t="s">
        <v>458</v>
      </c>
      <c r="AB6" s="200" t="s">
        <v>461</v>
      </c>
      <c r="AC6" s="200" t="s">
        <v>459</v>
      </c>
      <c r="AD6" s="202"/>
      <c r="AE6" s="200" t="s">
        <v>541</v>
      </c>
      <c r="AF6" s="200" t="s">
        <v>458</v>
      </c>
      <c r="AG6" s="200" t="s">
        <v>461</v>
      </c>
      <c r="AH6" s="200" t="s">
        <v>459</v>
      </c>
      <c r="AI6" s="203"/>
      <c r="AJ6" s="200" t="s">
        <v>541</v>
      </c>
      <c r="AK6" s="200" t="s">
        <v>458</v>
      </c>
      <c r="AL6" s="200" t="s">
        <v>461</v>
      </c>
      <c r="AM6" s="200" t="s">
        <v>459</v>
      </c>
      <c r="AN6" s="184"/>
      <c r="AO6" s="164"/>
      <c r="AP6" s="759"/>
      <c r="AQ6" s="164"/>
      <c r="AR6" s="382" t="s">
        <v>438</v>
      </c>
      <c r="AS6" s="164"/>
      <c r="AT6" s="382" t="s">
        <v>423</v>
      </c>
      <c r="AU6" s="167"/>
      <c r="AV6" s="760"/>
      <c r="AW6" s="167"/>
      <c r="AX6" s="164"/>
      <c r="AY6" s="759"/>
      <c r="AZ6" s="164"/>
      <c r="BA6" s="382" t="s">
        <v>438</v>
      </c>
      <c r="BB6" s="164"/>
      <c r="BC6" s="382" t="s">
        <v>423</v>
      </c>
      <c r="BD6" s="167"/>
      <c r="BE6" s="760"/>
      <c r="BF6" s="164"/>
      <c r="BG6" s="164"/>
      <c r="BH6" s="759"/>
      <c r="BI6" s="164"/>
      <c r="BJ6" s="382" t="s">
        <v>438</v>
      </c>
      <c r="BK6" s="164"/>
      <c r="BL6" s="382" t="s">
        <v>423</v>
      </c>
      <c r="BM6" s="167"/>
      <c r="BN6" s="760"/>
      <c r="BO6" s="164"/>
      <c r="BP6" s="164"/>
      <c r="BQ6" s="759"/>
      <c r="BR6" s="164"/>
      <c r="BS6" s="382" t="s">
        <v>438</v>
      </c>
      <c r="BT6" s="164"/>
      <c r="BU6" s="382" t="s">
        <v>423</v>
      </c>
      <c r="BV6" s="167"/>
      <c r="BW6" s="760"/>
      <c r="BX6" s="164"/>
      <c r="BZ6" s="411" t="str">
        <f>'DataLab Backing Numbers'!C5</f>
        <v>Age group</v>
      </c>
      <c r="CA6" s="610" t="str">
        <f>'DataLab Backing Numbers'!D5</f>
        <v>All Australia</v>
      </c>
      <c r="CB6" s="610" t="str">
        <f>'DataLab Backing Numbers'!E5</f>
        <v>European</v>
      </c>
      <c r="CC6" s="610" t="str">
        <f>'DataLab Backing Numbers'!F5</f>
        <v>Asian</v>
      </c>
      <c r="CD6" s="610" t="str">
        <f>'DataLab Backing Numbers'!G5</f>
        <v>First Nations</v>
      </c>
    </row>
    <row r="7" spans="1:82">
      <c r="A7" s="4"/>
      <c r="B7" s="608" t="s">
        <v>860</v>
      </c>
      <c r="C7" s="540"/>
      <c r="D7" s="540"/>
      <c r="E7" s="540"/>
      <c r="F7" s="540"/>
      <c r="G7" s="540"/>
      <c r="H7" s="541"/>
      <c r="I7" s="540"/>
      <c r="J7" s="540"/>
      <c r="K7" s="540"/>
      <c r="L7" s="540"/>
      <c r="M7" s="540"/>
      <c r="N7" s="541"/>
      <c r="O7" s="4"/>
      <c r="P7" s="4"/>
      <c r="Q7" s="165" t="s">
        <v>415</v>
      </c>
      <c r="R7" s="166">
        <v>1.6</v>
      </c>
      <c r="S7" s="167" t="s">
        <v>439</v>
      </c>
      <c r="T7" s="164"/>
      <c r="U7" s="438">
        <f>'TBL_Build_NHS_Obese45-65'!$I$21</f>
        <v>38.801527211544695</v>
      </c>
      <c r="V7" s="168">
        <f t="shared" ref="V7:V17" si="3">(((U7/100)*($R7-1))/(1+((U7/100)*($R7-1))))*100</f>
        <v>18.884444584422546</v>
      </c>
      <c r="W7" s="168">
        <f>'NHS - Communality (DataLab)'!J13</f>
        <v>67.690728000000007</v>
      </c>
      <c r="X7" s="168">
        <f t="shared" ref="X7:X17" si="4">V7/$AY$22*$X$18</f>
        <v>6.2377592096010268</v>
      </c>
      <c r="Y7" s="164"/>
      <c r="Z7" s="168">
        <f>' EuroAsian - DataLab (AgeGrps)'!E18</f>
        <v>38.1</v>
      </c>
      <c r="AA7" s="168">
        <f t="shared" ref="AA7:AA17" si="5">(((Z7/100)*($R7-1))/(1+((Z7/100)*($R7-1))))*100</f>
        <v>18.606544033859677</v>
      </c>
      <c r="AB7" s="168">
        <f t="shared" ref="AB7:AB17" si="6">W7</f>
        <v>67.690728000000007</v>
      </c>
      <c r="AC7" s="168">
        <f t="shared" ref="AC7:AC17" si="7">AA7/$BH$22*$AC$18</f>
        <v>6.469926195574959</v>
      </c>
      <c r="AD7" s="164"/>
      <c r="AE7" s="168">
        <f>' EuroAsian - DataLab (AgeGrps)'!E39</f>
        <v>19</v>
      </c>
      <c r="AF7" s="168">
        <f t="shared" ref="AF7:AF17" si="8">(((AE7/100)*($R7-1))/(1+((AE7/100)*($R7-1))))*100</f>
        <v>10.233393177737881</v>
      </c>
      <c r="AG7" s="168">
        <f t="shared" ref="AG7:AG17" si="9">W7</f>
        <v>67.690728000000007</v>
      </c>
      <c r="AH7" s="168">
        <f t="shared" ref="AH7:AH17" si="10">AF7/$BQ$22*$AH$18</f>
        <v>3.708210063088158</v>
      </c>
      <c r="AI7" s="167"/>
      <c r="AJ7" s="168">
        <f>'TBL_Build_NATSIHS_Obese45-65'!$I$21</f>
        <v>51.572327044025158</v>
      </c>
      <c r="AK7" s="168">
        <f t="shared" ref="AK7:AK17" si="11">(((AJ7/100)*($R7-1))/(1+((AJ7/100)*($R7-1))))*100</f>
        <v>23.631123919308362</v>
      </c>
      <c r="AL7" s="168">
        <f>'NATSIHS - Communality (DataLab)'!J10</f>
        <v>64.39629699999999</v>
      </c>
      <c r="AM7" s="168">
        <f t="shared" ref="AM7:AM17" si="12">AK7/$AP$22*$AM$18</f>
        <v>7.3476261086854624</v>
      </c>
      <c r="AN7" s="168"/>
      <c r="AO7" s="164"/>
      <c r="AP7" s="383">
        <f t="shared" ref="AP7:AP17" si="13">1-(AK7/100)</f>
        <v>0.76368876080691639</v>
      </c>
      <c r="AQ7" s="164"/>
      <c r="AR7" s="383">
        <f t="shared" ref="AR7:AR17" si="14">AL7/100</f>
        <v>0.64396296999999991</v>
      </c>
      <c r="AS7" s="164"/>
      <c r="AT7" s="384">
        <f t="shared" ref="AT7:AT17" si="15">1-AR7</f>
        <v>0.35603703000000009</v>
      </c>
      <c r="AU7" s="167"/>
      <c r="AV7" s="383">
        <f t="shared" ref="AV7:AV17" si="16">1-((AK7/100)*$AT7)</f>
        <v>0.91586444824207491</v>
      </c>
      <c r="AW7" s="167"/>
      <c r="AX7" s="164"/>
      <c r="AY7" s="383">
        <f t="shared" ref="AY7:AY17" si="17">1-(V7/100)</f>
        <v>0.81115555415577456</v>
      </c>
      <c r="AZ7" s="164"/>
      <c r="BA7" s="384">
        <f t="shared" ref="BA7:BA17" si="18">W7/100</f>
        <v>0.67690728000000011</v>
      </c>
      <c r="BB7" s="164"/>
      <c r="BC7" s="384">
        <f t="shared" ref="BC7:BC17" si="19">1-BA7</f>
        <v>0.32309271999999989</v>
      </c>
      <c r="BD7" s="167"/>
      <c r="BE7" s="384">
        <f>1-((V7/100)*$BC7)</f>
        <v>0.93898573433529653</v>
      </c>
      <c r="BF7" s="164"/>
      <c r="BG7" s="164"/>
      <c r="BH7" s="383">
        <f t="shared" ref="BH7:BH17" si="20">1-(AA7/100)</f>
        <v>0.81393455966140327</v>
      </c>
      <c r="BI7" s="164"/>
      <c r="BJ7" s="384">
        <f>BA7</f>
        <v>0.67690728000000011</v>
      </c>
      <c r="BK7" s="164"/>
      <c r="BL7" s="384">
        <f t="shared" ref="BL7:BL17" si="21">1-BJ7</f>
        <v>0.32309271999999989</v>
      </c>
      <c r="BM7" s="167"/>
      <c r="BN7" s="384">
        <f t="shared" ref="BN7:BN17" si="22">1-((AA7/100)*$BL7)</f>
        <v>0.93988361078300509</v>
      </c>
      <c r="BO7" s="164"/>
      <c r="BP7" s="164"/>
      <c r="BQ7" s="383">
        <f t="shared" ref="BQ7:BQ17" si="23">1-(AF7/100)</f>
        <v>0.89766606822262118</v>
      </c>
      <c r="BR7" s="164"/>
      <c r="BS7" s="384">
        <f>BA7</f>
        <v>0.67690728000000011</v>
      </c>
      <c r="BT7" s="164"/>
      <c r="BU7" s="384">
        <f t="shared" ref="BU7:BU17" si="24">1-BS7</f>
        <v>0.32309271999999989</v>
      </c>
      <c r="BV7" s="167"/>
      <c r="BW7" s="384">
        <f t="shared" ref="BW7:BW17" si="25">1-((AF7/100)*$BU7)</f>
        <v>0.96693665163375231</v>
      </c>
      <c r="BX7" s="164"/>
      <c r="BZ7" s="392" t="str">
        <f>'DataLab Backing Numbers'!C6</f>
        <v>&lt;45</v>
      </c>
      <c r="CA7" s="611">
        <f>'DataLab Backing Numbers'!D6</f>
        <v>11539</v>
      </c>
      <c r="CB7" s="611">
        <f>'DataLab Backing Numbers'!E6</f>
        <v>1884</v>
      </c>
      <c r="CC7" s="611">
        <f>'DataLab Backing Numbers'!F6</f>
        <v>2240</v>
      </c>
      <c r="CD7" s="611">
        <f>'DataLab Backing Numbers'!G6</f>
        <v>7748</v>
      </c>
    </row>
    <row r="8" spans="1:82">
      <c r="A8" s="4"/>
      <c r="B8" s="169" t="str">
        <f>Q10</f>
        <v>Less education (≤Grade 10)</v>
      </c>
      <c r="C8" s="167">
        <f>R10</f>
        <v>1.59</v>
      </c>
      <c r="D8" s="164"/>
      <c r="E8" s="168">
        <f>U10</f>
        <v>45.440203934515282</v>
      </c>
      <c r="F8" s="168">
        <f>V10</f>
        <v>21.141691861966287</v>
      </c>
      <c r="G8" s="168">
        <f>W10</f>
        <v>69.714298999999997</v>
      </c>
      <c r="H8" s="168">
        <f>X10</f>
        <v>6.9833551380859866</v>
      </c>
      <c r="I8" s="164"/>
      <c r="J8" s="167"/>
      <c r="K8" s="168">
        <f>AJ10</f>
        <v>74.427694025683991</v>
      </c>
      <c r="L8" s="168">
        <f>AK10</f>
        <v>30.513255246423824</v>
      </c>
      <c r="M8" s="168">
        <f>AL10</f>
        <v>59.886500490000003</v>
      </c>
      <c r="N8" s="168">
        <f>AM10</f>
        <v>9.487487420199237</v>
      </c>
      <c r="O8" s="4"/>
      <c r="P8" s="4"/>
      <c r="Q8" s="165" t="s">
        <v>2</v>
      </c>
      <c r="R8" s="167">
        <v>1.38</v>
      </c>
      <c r="S8" s="167" t="s">
        <v>294</v>
      </c>
      <c r="T8" s="164"/>
      <c r="U8" s="168">
        <f>'TBL_Build_NHS_Physical+65'!$I$15</f>
        <v>81.979552526300196</v>
      </c>
      <c r="V8" s="168">
        <f t="shared" si="3"/>
        <v>23.752726102710238</v>
      </c>
      <c r="W8" s="168">
        <f>'NHS - Communality (DataLab)'!J14</f>
        <v>57.998970999999997</v>
      </c>
      <c r="X8" s="168">
        <f t="shared" si="4"/>
        <v>7.8458111562639887</v>
      </c>
      <c r="Y8" s="164"/>
      <c r="Z8" s="168">
        <f>' EuroAsian - DataLab (AgeGrps)'!E23</f>
        <v>79.5</v>
      </c>
      <c r="AA8" s="168">
        <f t="shared" si="5"/>
        <v>23.200983027417248</v>
      </c>
      <c r="AB8" s="168">
        <f t="shared" si="6"/>
        <v>57.998970999999997</v>
      </c>
      <c r="AC8" s="168">
        <f t="shared" si="7"/>
        <v>8.0675190179870739</v>
      </c>
      <c r="AD8" s="164"/>
      <c r="AE8" s="168">
        <f>' EuroAsian - DataLab (AgeGrps)'!E44</f>
        <v>85.9</v>
      </c>
      <c r="AF8" s="168">
        <f t="shared" si="8"/>
        <v>24.609098174032354</v>
      </c>
      <c r="AG8" s="168">
        <f t="shared" si="9"/>
        <v>57.998970999999997</v>
      </c>
      <c r="AH8" s="168">
        <f t="shared" si="10"/>
        <v>8.9174435016327127</v>
      </c>
      <c r="AI8" s="167"/>
      <c r="AJ8" s="168">
        <f>'TBL_Build_NATSIHS_Physical+65'!$I$16</f>
        <v>85.521885521885537</v>
      </c>
      <c r="AK8" s="168">
        <f t="shared" si="11"/>
        <v>24.527342955885338</v>
      </c>
      <c r="AL8" s="168">
        <f>'NATSIHS - Communality (DataLab)'!J11</f>
        <v>51.326884860900002</v>
      </c>
      <c r="AM8" s="168">
        <f t="shared" si="12"/>
        <v>7.6262875221137687</v>
      </c>
      <c r="AN8" s="168"/>
      <c r="AO8" s="164"/>
      <c r="AP8" s="385">
        <f t="shared" si="13"/>
        <v>0.75472657044114666</v>
      </c>
      <c r="AQ8" s="164"/>
      <c r="AR8" s="385">
        <f t="shared" si="14"/>
        <v>0.51326884860900002</v>
      </c>
      <c r="AS8" s="164"/>
      <c r="AT8" s="386">
        <f t="shared" si="15"/>
        <v>0.48673115139099998</v>
      </c>
      <c r="AU8" s="167"/>
      <c r="AV8" s="385">
        <f t="shared" si="16"/>
        <v>0.88061778122519996</v>
      </c>
      <c r="AW8" s="167"/>
      <c r="AX8" s="164"/>
      <c r="AY8" s="385">
        <f t="shared" si="17"/>
        <v>0.76247273897289758</v>
      </c>
      <c r="AZ8" s="164"/>
      <c r="BA8" s="386">
        <f t="shared" si="18"/>
        <v>0.57998970999999999</v>
      </c>
      <c r="BB8" s="164"/>
      <c r="BC8" s="386">
        <f t="shared" si="19"/>
        <v>0.42001029000000001</v>
      </c>
      <c r="BD8" s="167"/>
      <c r="BE8" s="386">
        <f t="shared" ref="BE8:BE17" si="26">1-((V8/100)*$BC8)</f>
        <v>0.90023610621310102</v>
      </c>
      <c r="BF8" s="164"/>
      <c r="BG8" s="164"/>
      <c r="BH8" s="385">
        <f t="shared" si="20"/>
        <v>0.76799016972582757</v>
      </c>
      <c r="BI8" s="164"/>
      <c r="BJ8" s="386">
        <f t="shared" ref="BJ8:BJ17" si="27">BA8</f>
        <v>0.57998970999999999</v>
      </c>
      <c r="BK8" s="164"/>
      <c r="BL8" s="386">
        <f t="shared" si="21"/>
        <v>0.42001029000000001</v>
      </c>
      <c r="BM8" s="167"/>
      <c r="BN8" s="386">
        <f t="shared" si="22"/>
        <v>0.90255348390369405</v>
      </c>
      <c r="BO8" s="164"/>
      <c r="BP8" s="164"/>
      <c r="BQ8" s="385">
        <f t="shared" si="23"/>
        <v>0.75390901825967649</v>
      </c>
      <c r="BR8" s="164"/>
      <c r="BS8" s="386">
        <f t="shared" ref="BS8:BS17" si="28">BA8</f>
        <v>0.57998970999999999</v>
      </c>
      <c r="BT8" s="164"/>
      <c r="BU8" s="386">
        <f t="shared" si="24"/>
        <v>0.42001029000000001</v>
      </c>
      <c r="BV8" s="167"/>
      <c r="BW8" s="386">
        <f t="shared" si="25"/>
        <v>0.89663925539286204</v>
      </c>
      <c r="BX8" s="164"/>
      <c r="BZ8" s="392" t="str">
        <f>'DataLab Backing Numbers'!C7</f>
        <v>45-65</v>
      </c>
      <c r="CA8" s="611">
        <f>'DataLab Backing Numbers'!D7</f>
        <v>5851</v>
      </c>
      <c r="CB8" s="611">
        <f>'DataLab Backing Numbers'!E7</f>
        <v>1731</v>
      </c>
      <c r="CC8" s="611">
        <f>'DataLab Backing Numbers'!F7</f>
        <v>520</v>
      </c>
      <c r="CD8" s="611">
        <f>'DataLab Backing Numbers'!G7</f>
        <v>2167</v>
      </c>
    </row>
    <row r="9" spans="1:82" ht="15" thickBot="1">
      <c r="A9" s="4"/>
      <c r="B9" s="4"/>
      <c r="C9" s="4"/>
      <c r="D9" s="4"/>
      <c r="E9" s="4"/>
      <c r="F9" s="4"/>
      <c r="G9" s="4"/>
      <c r="H9" s="167" t="str">
        <f>"("&amp;FIXED(H8-((1.96*(SQRT(((H8/100)*(1-H8/100))/$CA$11)))*100),1)&amp;$BZ$16&amp;FIXED(H8+((1.96*(SQRT(((H8/100)*(1-H8/100))/$CA$11)))*100),1)&amp;")"</f>
        <v>(6.5-7.5)</v>
      </c>
      <c r="I9" s="164"/>
      <c r="J9" s="164"/>
      <c r="K9" s="164"/>
      <c r="L9" s="164"/>
      <c r="M9" s="164"/>
      <c r="N9" s="167" t="str">
        <f>"("&amp;FIXED(N8-((1.96*(SQRT(((N8/100)*(1-N8/100))/$CD$11)))*100),1)&amp;$BZ$16&amp;FIXED(N8+((1.96*(SQRT(((N8/100)*(1-N8/100))/$CD$11)))*100),1)&amp;")"</f>
        <v>(8.4-10.6)</v>
      </c>
      <c r="O9" s="4"/>
      <c r="P9" s="4"/>
      <c r="Q9" s="165" t="s">
        <v>343</v>
      </c>
      <c r="R9" s="166">
        <v>1.6</v>
      </c>
      <c r="S9" s="166" t="s">
        <v>295</v>
      </c>
      <c r="T9" s="164"/>
      <c r="U9" s="168">
        <f>'TBL_Build_NHS_Smoker+65'!$I$17</f>
        <v>6.7111912290552311</v>
      </c>
      <c r="V9" s="168">
        <f t="shared" si="3"/>
        <v>3.8708467796918318</v>
      </c>
      <c r="W9" s="168">
        <f>'NHS - Communality (DataLab)'!J15</f>
        <v>69.871117999999996</v>
      </c>
      <c r="X9" s="168">
        <f t="shared" si="4"/>
        <v>1.2785872542364487</v>
      </c>
      <c r="Y9" s="164"/>
      <c r="Z9" s="168">
        <f>' EuroAsian - DataLab (AgeGrps)'!E24</f>
        <v>8.0500000000000007</v>
      </c>
      <c r="AA9" s="168">
        <f t="shared" si="5"/>
        <v>4.6074596966517234</v>
      </c>
      <c r="AB9" s="168">
        <f t="shared" si="6"/>
        <v>69.871117999999996</v>
      </c>
      <c r="AC9" s="168">
        <f t="shared" si="7"/>
        <v>1.6021204223726642</v>
      </c>
      <c r="AD9" s="164"/>
      <c r="AE9" s="168">
        <f>' EuroAsian - DataLab (AgeGrps)'!E45</f>
        <v>6.5</v>
      </c>
      <c r="AF9" s="168">
        <f t="shared" si="8"/>
        <v>3.7536092396535139</v>
      </c>
      <c r="AG9" s="168">
        <f t="shared" si="9"/>
        <v>69.871117999999996</v>
      </c>
      <c r="AH9" s="168">
        <f t="shared" si="10"/>
        <v>1.3601716765524217</v>
      </c>
      <c r="AI9" s="166"/>
      <c r="AJ9" s="168">
        <f>'TBL_Build_NATSIHS_Smoker+65'!$I$17</f>
        <v>19.553072625698327</v>
      </c>
      <c r="AK9" s="168">
        <f t="shared" si="11"/>
        <v>10.500000000000002</v>
      </c>
      <c r="AL9" s="168">
        <f>'NATSIHS - Communality (DataLab)'!J12</f>
        <v>72.71567306</v>
      </c>
      <c r="AM9" s="168">
        <f t="shared" si="12"/>
        <v>3.2647653325604247</v>
      </c>
      <c r="AN9" s="168"/>
      <c r="AO9" s="164"/>
      <c r="AP9" s="385">
        <f t="shared" si="13"/>
        <v>0.89500000000000002</v>
      </c>
      <c r="AQ9" s="164"/>
      <c r="AR9" s="385">
        <f t="shared" si="14"/>
        <v>0.72715673059999997</v>
      </c>
      <c r="AS9" s="164"/>
      <c r="AT9" s="386">
        <f t="shared" si="15"/>
        <v>0.27284326940000003</v>
      </c>
      <c r="AU9" s="167"/>
      <c r="AV9" s="385">
        <f t="shared" si="16"/>
        <v>0.97135145671299994</v>
      </c>
      <c r="AW9" s="167"/>
      <c r="AX9" s="164"/>
      <c r="AY9" s="385">
        <f t="shared" si="17"/>
        <v>0.96129153220308172</v>
      </c>
      <c r="AZ9" s="164"/>
      <c r="BA9" s="386">
        <f t="shared" si="18"/>
        <v>0.69871117999999999</v>
      </c>
      <c r="BB9" s="164"/>
      <c r="BC9" s="386">
        <f t="shared" si="19"/>
        <v>0.30128882000000001</v>
      </c>
      <c r="BD9" s="167"/>
      <c r="BE9" s="386">
        <f t="shared" si="26"/>
        <v>0.98833757141345846</v>
      </c>
      <c r="BF9" s="164"/>
      <c r="BG9" s="164"/>
      <c r="BH9" s="385">
        <f t="shared" si="20"/>
        <v>0.95392540303348272</v>
      </c>
      <c r="BI9" s="164"/>
      <c r="BJ9" s="386">
        <f t="shared" si="27"/>
        <v>0.69871117999999999</v>
      </c>
      <c r="BK9" s="164"/>
      <c r="BL9" s="386">
        <f t="shared" si="21"/>
        <v>0.30128882000000001</v>
      </c>
      <c r="BM9" s="167"/>
      <c r="BN9" s="386">
        <f t="shared" si="22"/>
        <v>0.98611823904798246</v>
      </c>
      <c r="BO9" s="164"/>
      <c r="BP9" s="164"/>
      <c r="BQ9" s="385">
        <f t="shared" si="23"/>
        <v>0.9624639076034649</v>
      </c>
      <c r="BR9" s="164"/>
      <c r="BS9" s="386">
        <f t="shared" si="28"/>
        <v>0.69871117999999999</v>
      </c>
      <c r="BT9" s="164"/>
      <c r="BU9" s="386">
        <f t="shared" si="24"/>
        <v>0.30128882000000001</v>
      </c>
      <c r="BV9" s="167"/>
      <c r="BW9" s="386">
        <f t="shared" si="25"/>
        <v>0.98869079501443691</v>
      </c>
      <c r="BX9" s="164"/>
      <c r="BZ9" s="392" t="str">
        <f>'DataLab Backing Numbers'!C8</f>
        <v>&gt;65</v>
      </c>
      <c r="CA9" s="611">
        <f>'DataLab Backing Numbers'!D8</f>
        <v>3925</v>
      </c>
      <c r="CB9" s="611">
        <f>'DataLab Backing Numbers'!E8</f>
        <v>1382</v>
      </c>
      <c r="CC9" s="611">
        <f>'DataLab Backing Numbers'!F8</f>
        <v>164</v>
      </c>
      <c r="CD9" s="611">
        <f>'DataLab Backing Numbers'!G8</f>
        <v>664</v>
      </c>
    </row>
    <row r="10" spans="1:82" ht="15" thickBot="1">
      <c r="A10" s="4"/>
      <c r="B10" s="609" t="s">
        <v>761</v>
      </c>
      <c r="C10" s="4"/>
      <c r="D10" s="4"/>
      <c r="E10" s="4"/>
      <c r="F10" s="4"/>
      <c r="G10" s="4"/>
      <c r="H10" s="167"/>
      <c r="I10" s="164"/>
      <c r="J10" s="164"/>
      <c r="K10" s="164"/>
      <c r="L10" s="164"/>
      <c r="M10" s="164"/>
      <c r="N10" s="167"/>
      <c r="O10" s="4"/>
      <c r="P10" s="4"/>
      <c r="Q10" s="169" t="s">
        <v>969</v>
      </c>
      <c r="R10" s="167">
        <v>1.59</v>
      </c>
      <c r="S10" s="167" t="s">
        <v>293</v>
      </c>
      <c r="T10" s="164"/>
      <c r="U10" s="546">
        <f>'TBL_Build_NHS_HigScl_45+'!$L$17</f>
        <v>45.440203934515282</v>
      </c>
      <c r="V10" s="168">
        <f t="shared" si="3"/>
        <v>21.141691861966287</v>
      </c>
      <c r="W10" s="168">
        <f>'NHS - Communality (DataLab)'!J16</f>
        <v>69.714298999999997</v>
      </c>
      <c r="X10" s="168">
        <f t="shared" si="4"/>
        <v>6.9833551380859866</v>
      </c>
      <c r="Y10" s="164"/>
      <c r="Z10" s="168">
        <f>' EuroAsian - DataLab (AgeGrps)'!E14</f>
        <v>11.600000000000001</v>
      </c>
      <c r="AA10" s="168">
        <f t="shared" si="5"/>
        <v>6.4056006888547801</v>
      </c>
      <c r="AB10" s="168">
        <f t="shared" si="6"/>
        <v>69.714298999999997</v>
      </c>
      <c r="AC10" s="168">
        <f t="shared" si="7"/>
        <v>2.2273756813622305</v>
      </c>
      <c r="AD10" s="164"/>
      <c r="AE10" s="168">
        <f>' EuroAsian - DataLab (AgeGrps)'!E35</f>
        <v>8.7999999999999989</v>
      </c>
      <c r="AF10" s="168">
        <f t="shared" si="8"/>
        <v>4.9357365579131489</v>
      </c>
      <c r="AG10" s="168">
        <f t="shared" si="9"/>
        <v>69.714298999999997</v>
      </c>
      <c r="AH10" s="168">
        <f t="shared" si="10"/>
        <v>1.7885316878689026</v>
      </c>
      <c r="AI10" s="167"/>
      <c r="AJ10" s="546">
        <f>'TBL_Build_NATSIHS_HigScl+45+'!$L$18</f>
        <v>74.427694025683991</v>
      </c>
      <c r="AK10" s="168">
        <f t="shared" si="11"/>
        <v>30.513255246423824</v>
      </c>
      <c r="AL10" s="168">
        <f>'NATSIHS - Communality (DataLab)'!J13</f>
        <v>59.886500490000003</v>
      </c>
      <c r="AM10" s="168">
        <f t="shared" si="12"/>
        <v>9.487487420199237</v>
      </c>
      <c r="AN10" s="168"/>
      <c r="AO10" s="164"/>
      <c r="AP10" s="385">
        <f t="shared" si="13"/>
        <v>0.69486744753576168</v>
      </c>
      <c r="AQ10" s="164"/>
      <c r="AR10" s="385">
        <f t="shared" si="14"/>
        <v>0.59886500490000005</v>
      </c>
      <c r="AS10" s="164"/>
      <c r="AT10" s="386">
        <f t="shared" si="15"/>
        <v>0.40113499509999995</v>
      </c>
      <c r="AU10" s="167"/>
      <c r="AV10" s="385">
        <f t="shared" si="16"/>
        <v>0.87760065506240736</v>
      </c>
      <c r="AW10" s="167"/>
      <c r="AX10" s="164"/>
      <c r="AY10" s="385">
        <f t="shared" si="17"/>
        <v>0.78858308138033717</v>
      </c>
      <c r="AZ10" s="164"/>
      <c r="BA10" s="386">
        <f t="shared" si="18"/>
        <v>0.69714299000000002</v>
      </c>
      <c r="BB10" s="164"/>
      <c r="BC10" s="386">
        <f t="shared" si="19"/>
        <v>0.30285700999999998</v>
      </c>
      <c r="BD10" s="167"/>
      <c r="BE10" s="386">
        <f t="shared" si="26"/>
        <v>0.93597090416343554</v>
      </c>
      <c r="BF10" s="164"/>
      <c r="BG10" s="164"/>
      <c r="BH10" s="385">
        <f t="shared" si="20"/>
        <v>0.93594399311145215</v>
      </c>
      <c r="BI10" s="164"/>
      <c r="BJ10" s="386">
        <f t="shared" si="27"/>
        <v>0.69714299000000002</v>
      </c>
      <c r="BK10" s="164"/>
      <c r="BL10" s="386">
        <f t="shared" si="21"/>
        <v>0.30285700999999998</v>
      </c>
      <c r="BM10" s="167"/>
      <c r="BN10" s="386">
        <f t="shared" si="22"/>
        <v>0.98060018928119497</v>
      </c>
      <c r="BO10" s="164"/>
      <c r="BP10" s="164"/>
      <c r="BQ10" s="385">
        <f t="shared" si="23"/>
        <v>0.95064263442086849</v>
      </c>
      <c r="BR10" s="164"/>
      <c r="BS10" s="386">
        <f t="shared" si="28"/>
        <v>0.69714299000000002</v>
      </c>
      <c r="BT10" s="164"/>
      <c r="BU10" s="386">
        <f t="shared" si="24"/>
        <v>0.30285700999999998</v>
      </c>
      <c r="BV10" s="167"/>
      <c r="BW10" s="386">
        <f t="shared" si="25"/>
        <v>0.98505177583922732</v>
      </c>
      <c r="BX10" s="164"/>
      <c r="BZ10" s="4"/>
      <c r="CA10" s="3"/>
      <c r="CB10" s="3"/>
      <c r="CC10" s="3"/>
      <c r="CD10" s="3"/>
    </row>
    <row r="11" spans="1:82">
      <c r="A11" s="4"/>
      <c r="B11" s="165" t="str">
        <f>Q14</f>
        <v>Hearing loss (≥55)</v>
      </c>
      <c r="C11" s="167">
        <f>R14</f>
        <v>1.94</v>
      </c>
      <c r="D11" s="164"/>
      <c r="E11" s="168">
        <f>U14</f>
        <v>26.559128099237704</v>
      </c>
      <c r="F11" s="168">
        <f>V14</f>
        <v>19.977965397126006</v>
      </c>
      <c r="G11" s="168">
        <f>W14</f>
        <v>52.699392999999993</v>
      </c>
      <c r="H11" s="168">
        <f>X14</f>
        <v>6.5989622881367875</v>
      </c>
      <c r="I11" s="164"/>
      <c r="J11" s="167"/>
      <c r="K11" s="168">
        <f>AJ14</f>
        <v>29.20081967213115</v>
      </c>
      <c r="L11" s="168">
        <f>AK14</f>
        <v>21.537101053139324</v>
      </c>
      <c r="M11" s="168">
        <f>AL14</f>
        <v>60.112294522500001</v>
      </c>
      <c r="N11" s="168">
        <f>AM14</f>
        <v>6.6965315125847482</v>
      </c>
      <c r="O11" s="4"/>
      <c r="P11" s="4"/>
      <c r="Q11" s="165" t="s">
        <v>3</v>
      </c>
      <c r="R11" s="166">
        <v>1.5</v>
      </c>
      <c r="S11" s="166" t="s">
        <v>296</v>
      </c>
      <c r="T11" s="164"/>
      <c r="U11" s="168">
        <f>'Table 3.1 (#)_Estimate, persons'!W160</f>
        <v>16.792859511440255</v>
      </c>
      <c r="V11" s="168">
        <f t="shared" si="3"/>
        <v>7.7460390297375508</v>
      </c>
      <c r="W11" s="168">
        <f>'NHS - Communality (DataLab)'!J17</f>
        <v>52.191220440000009</v>
      </c>
      <c r="X11" s="168">
        <f t="shared" si="4"/>
        <v>2.5586098696029977</v>
      </c>
      <c r="Y11" s="164"/>
      <c r="Z11" s="168">
        <f>' EuroAsian - DataLab (AgeGrps)'!E25</f>
        <v>14.2</v>
      </c>
      <c r="AA11" s="168">
        <f t="shared" si="5"/>
        <v>6.6293183940242768</v>
      </c>
      <c r="AB11" s="168">
        <f t="shared" si="6"/>
        <v>52.191220440000009</v>
      </c>
      <c r="AC11" s="168">
        <f t="shared" si="7"/>
        <v>2.3051675076388372</v>
      </c>
      <c r="AD11" s="164"/>
      <c r="AE11" s="168">
        <f>' EuroAsian - DataLab (AgeGrps)'!E46</f>
        <v>24.099999999999998</v>
      </c>
      <c r="AF11" s="168">
        <f t="shared" si="8"/>
        <v>10.754127621597501</v>
      </c>
      <c r="AG11" s="168">
        <f t="shared" si="9"/>
        <v>52.191220440000009</v>
      </c>
      <c r="AH11" s="168">
        <f t="shared" si="10"/>
        <v>3.8969053151300335</v>
      </c>
      <c r="AI11" s="166"/>
      <c r="AJ11" s="168">
        <f>'TBL_Build_NATSIHS_CondDiab+65'!$H$15</f>
        <v>37.709497206703915</v>
      </c>
      <c r="AK11" s="168">
        <f t="shared" si="11"/>
        <v>15.863689776733256</v>
      </c>
      <c r="AL11" s="168">
        <f>'NATSIHS - Communality (DataLab)'!J14</f>
        <v>58.790227380000005</v>
      </c>
      <c r="AM11" s="168">
        <f t="shared" si="12"/>
        <v>4.932497564721138</v>
      </c>
      <c r="AN11" s="168"/>
      <c r="AO11" s="164"/>
      <c r="AP11" s="385">
        <f t="shared" si="13"/>
        <v>0.84136310223266741</v>
      </c>
      <c r="AQ11" s="164"/>
      <c r="AR11" s="385">
        <f t="shared" si="14"/>
        <v>0.58790227380000004</v>
      </c>
      <c r="AS11" s="164"/>
      <c r="AT11" s="386">
        <f t="shared" si="15"/>
        <v>0.41209772619999996</v>
      </c>
      <c r="AU11" s="167"/>
      <c r="AV11" s="385">
        <f t="shared" si="16"/>
        <v>0.93462609513866046</v>
      </c>
      <c r="AW11" s="167"/>
      <c r="AX11" s="164"/>
      <c r="AY11" s="385">
        <f t="shared" si="17"/>
        <v>0.9225396097026245</v>
      </c>
      <c r="AZ11" s="164"/>
      <c r="BA11" s="386">
        <f t="shared" si="18"/>
        <v>0.52191220440000008</v>
      </c>
      <c r="BB11" s="164"/>
      <c r="BC11" s="386">
        <f t="shared" si="19"/>
        <v>0.47808779559999992</v>
      </c>
      <c r="BD11" s="167"/>
      <c r="BE11" s="386">
        <f t="shared" si="26"/>
        <v>0.9629671327564121</v>
      </c>
      <c r="BF11" s="164"/>
      <c r="BG11" s="164"/>
      <c r="BH11" s="385">
        <f t="shared" si="20"/>
        <v>0.93370681605975725</v>
      </c>
      <c r="BI11" s="164"/>
      <c r="BJ11" s="386">
        <f t="shared" si="27"/>
        <v>0.52191220440000008</v>
      </c>
      <c r="BK11" s="164"/>
      <c r="BL11" s="386">
        <f t="shared" si="21"/>
        <v>0.47808779559999992</v>
      </c>
      <c r="BM11" s="167"/>
      <c r="BN11" s="386">
        <f t="shared" si="22"/>
        <v>0.96830603782670399</v>
      </c>
      <c r="BO11" s="164"/>
      <c r="BP11" s="164"/>
      <c r="BQ11" s="385">
        <f t="shared" si="23"/>
        <v>0.89245872378402502</v>
      </c>
      <c r="BR11" s="164"/>
      <c r="BS11" s="386">
        <f t="shared" si="28"/>
        <v>0.52191220440000008</v>
      </c>
      <c r="BT11" s="164"/>
      <c r="BU11" s="386">
        <f t="shared" si="24"/>
        <v>0.47808779559999992</v>
      </c>
      <c r="BV11" s="167"/>
      <c r="BW11" s="386">
        <f t="shared" si="25"/>
        <v>0.94858582831789384</v>
      </c>
      <c r="BX11" s="164"/>
      <c r="BZ11" s="612" t="str">
        <f>'DataLab Backing Numbers'!C10</f>
        <v>≥45</v>
      </c>
      <c r="CA11" s="613">
        <f>'DataLab Backing Numbers'!D10</f>
        <v>9776</v>
      </c>
      <c r="CB11" s="613">
        <f>'DataLab Backing Numbers'!E10</f>
        <v>3113</v>
      </c>
      <c r="CC11" s="614">
        <f>'DataLab Backing Numbers'!F10</f>
        <v>684</v>
      </c>
      <c r="CD11" s="613">
        <f>'DataLab Backing Numbers'!G10</f>
        <v>2831</v>
      </c>
    </row>
    <row r="12" spans="1:82">
      <c r="A12" s="4"/>
      <c r="B12" s="4"/>
      <c r="C12" s="4"/>
      <c r="D12" s="4"/>
      <c r="E12" s="4"/>
      <c r="F12" s="4"/>
      <c r="G12" s="4"/>
      <c r="H12" s="167" t="str">
        <f>"("&amp;FIXED(H11-((1.96*(SQRT(((H11/100)*(1-H11/100))/$CA$12)))*100),1)&amp;$BZ$16&amp;FIXED(H11+((1.96*(SQRT(((H11/100)*(1-H11/100))/$CA$12)))*100),1)&amp;")"</f>
        <v>(6.0-7.2)</v>
      </c>
      <c r="I12" s="164"/>
      <c r="J12" s="164"/>
      <c r="K12" s="164"/>
      <c r="L12" s="164"/>
      <c r="M12" s="164"/>
      <c r="N12" s="167" t="str">
        <f>"("&amp;FIXED(N11-((1.96*(SQRT(((N11/100)*(1-N11/100))/$CD$12)))*100),1)&amp;$BZ$16&amp;FIXED(N11+((1.96*(SQRT(((N11/100)*(1-N11/100))/$CD$12)))*100),1)&amp;")"</f>
        <v>(5.5-7.9)</v>
      </c>
      <c r="O12" s="4"/>
      <c r="P12" s="4"/>
      <c r="Q12" s="165" t="s">
        <v>61</v>
      </c>
      <c r="R12" s="166">
        <v>1.6</v>
      </c>
      <c r="S12" s="166" t="s">
        <v>297</v>
      </c>
      <c r="T12" s="164"/>
      <c r="U12" s="168">
        <f>'Table 3.1 (#)_Estimate, persons'!$V$160</f>
        <v>17.194957983193277</v>
      </c>
      <c r="V12" s="168">
        <f t="shared" si="3"/>
        <v>9.3521190275234378</v>
      </c>
      <c r="W12" s="168">
        <f>'NHS - Communality (DataLab)'!J18</f>
        <v>52.206277999999998</v>
      </c>
      <c r="X12" s="168">
        <f t="shared" si="4"/>
        <v>3.0891174126105834</v>
      </c>
      <c r="Y12" s="164"/>
      <c r="Z12" s="168">
        <f>' EuroAsian - DataLab (AgeGrps)'!E19</f>
        <v>15.7</v>
      </c>
      <c r="AA12" s="168">
        <f t="shared" si="5"/>
        <v>8.6090294278925263</v>
      </c>
      <c r="AB12" s="168">
        <f t="shared" si="6"/>
        <v>52.206277999999998</v>
      </c>
      <c r="AC12" s="168">
        <f t="shared" si="7"/>
        <v>2.9935588743743398</v>
      </c>
      <c r="AD12" s="164"/>
      <c r="AE12" s="168">
        <f>' EuroAsian - DataLab (AgeGrps)'!E40</f>
        <v>16.7</v>
      </c>
      <c r="AF12" s="168">
        <f t="shared" si="8"/>
        <v>9.1074350118160332</v>
      </c>
      <c r="AG12" s="168">
        <f t="shared" si="9"/>
        <v>52.206277999999998</v>
      </c>
      <c r="AH12" s="168">
        <f t="shared" si="10"/>
        <v>3.3002037128024315</v>
      </c>
      <c r="AI12" s="166"/>
      <c r="AJ12" s="168">
        <f>'TBL_Build_NATSIHS_CondHyp45-65'!$H$22</f>
        <v>27.603074772886092</v>
      </c>
      <c r="AK12" s="168">
        <f t="shared" si="11"/>
        <v>14.208633093525179</v>
      </c>
      <c r="AL12" s="168">
        <f>'NATSIHS - Communality (DataLab)'!J15</f>
        <v>51.437666596900009</v>
      </c>
      <c r="AM12" s="168">
        <f t="shared" si="12"/>
        <v>4.4178907377915975</v>
      </c>
      <c r="AN12" s="168"/>
      <c r="AO12" s="164"/>
      <c r="AP12" s="385">
        <f t="shared" si="13"/>
        <v>0.8579136690647482</v>
      </c>
      <c r="AQ12" s="164"/>
      <c r="AR12" s="385">
        <f t="shared" si="14"/>
        <v>0.51437666596900011</v>
      </c>
      <c r="AS12" s="164"/>
      <c r="AT12" s="386">
        <f t="shared" si="15"/>
        <v>0.48562333403099989</v>
      </c>
      <c r="AU12" s="167"/>
      <c r="AV12" s="385">
        <f t="shared" si="16"/>
        <v>0.93099956225099101</v>
      </c>
      <c r="AW12" s="167"/>
      <c r="AX12" s="164"/>
      <c r="AY12" s="385">
        <f t="shared" si="17"/>
        <v>0.90647880972476558</v>
      </c>
      <c r="AZ12" s="164"/>
      <c r="BA12" s="386">
        <f t="shared" si="18"/>
        <v>0.52206277999999995</v>
      </c>
      <c r="BB12" s="164"/>
      <c r="BC12" s="386">
        <f t="shared" si="19"/>
        <v>0.47793722000000005</v>
      </c>
      <c r="BD12" s="167"/>
      <c r="BE12" s="386">
        <f t="shared" si="26"/>
        <v>0.95530274230876344</v>
      </c>
      <c r="BF12" s="164"/>
      <c r="BG12" s="164"/>
      <c r="BH12" s="385">
        <f t="shared" si="20"/>
        <v>0.91390970572107477</v>
      </c>
      <c r="BI12" s="164"/>
      <c r="BJ12" s="386">
        <f t="shared" si="27"/>
        <v>0.52206277999999995</v>
      </c>
      <c r="BK12" s="164"/>
      <c r="BL12" s="386">
        <f t="shared" si="21"/>
        <v>0.47793722000000005</v>
      </c>
      <c r="BM12" s="167"/>
      <c r="BN12" s="386">
        <f t="shared" si="22"/>
        <v>0.95885424408334852</v>
      </c>
      <c r="BO12" s="164"/>
      <c r="BP12" s="164"/>
      <c r="BQ12" s="385">
        <f t="shared" si="23"/>
        <v>0.90892564988183966</v>
      </c>
      <c r="BR12" s="164"/>
      <c r="BS12" s="386">
        <f t="shared" si="28"/>
        <v>0.52206277999999995</v>
      </c>
      <c r="BT12" s="164"/>
      <c r="BU12" s="386">
        <f t="shared" si="24"/>
        <v>0.47793722000000005</v>
      </c>
      <c r="BV12" s="167"/>
      <c r="BW12" s="386">
        <f t="shared" si="25"/>
        <v>0.95647217829121978</v>
      </c>
      <c r="BX12" s="164"/>
      <c r="BZ12" s="612" t="str">
        <f>'DataLab Backing Numbers'!C11</f>
        <v>≥55</v>
      </c>
      <c r="CA12" s="613">
        <f>'DataLab Backing Numbers'!D11</f>
        <v>6976</v>
      </c>
      <c r="CB12" s="613">
        <f>'DataLab Backing Numbers'!E11</f>
        <v>2253</v>
      </c>
      <c r="CC12" s="614">
        <f>'DataLab Backing Numbers'!F11</f>
        <v>375</v>
      </c>
      <c r="CD12" s="613">
        <f>'DataLab Backing Numbers'!G11</f>
        <v>1680</v>
      </c>
    </row>
    <row r="13" spans="1:82">
      <c r="A13" s="4"/>
      <c r="B13" s="165" t="str">
        <f>Q7</f>
        <v>Obesity</v>
      </c>
      <c r="C13" s="166">
        <f>R7</f>
        <v>1.6</v>
      </c>
      <c r="D13" s="164"/>
      <c r="E13" s="438">
        <f>U7</f>
        <v>38.801527211544695</v>
      </c>
      <c r="F13" s="168">
        <f>V7</f>
        <v>18.884444584422546</v>
      </c>
      <c r="G13" s="168">
        <f>W7</f>
        <v>67.690728000000007</v>
      </c>
      <c r="H13" s="168">
        <f>X7</f>
        <v>6.2377592096010268</v>
      </c>
      <c r="I13" s="164"/>
      <c r="J13" s="167"/>
      <c r="K13" s="168">
        <f>AJ7</f>
        <v>51.572327044025158</v>
      </c>
      <c r="L13" s="168">
        <f>AK7</f>
        <v>23.631123919308362</v>
      </c>
      <c r="M13" s="168">
        <f>AL7</f>
        <v>64.39629699999999</v>
      </c>
      <c r="N13" s="168">
        <f>AM7</f>
        <v>7.3476261086854624</v>
      </c>
      <c r="O13" s="4"/>
      <c r="P13" s="4"/>
      <c r="Q13" s="165" t="s">
        <v>4</v>
      </c>
      <c r="R13" s="166">
        <v>1.9</v>
      </c>
      <c r="S13" s="166" t="s">
        <v>440</v>
      </c>
      <c r="T13" s="164"/>
      <c r="U13" s="168">
        <f>'Table 3.1 (#)_Estimate, persons'!X160</f>
        <v>11.550790317232231</v>
      </c>
      <c r="V13" s="168">
        <f t="shared" si="3"/>
        <v>9.4167709637046286</v>
      </c>
      <c r="W13" s="168">
        <f>'NHS - Communality (DataLab)'!J19</f>
        <v>42.395122569999998</v>
      </c>
      <c r="X13" s="168">
        <f t="shared" si="4"/>
        <v>3.110472724837527</v>
      </c>
      <c r="Y13" s="164"/>
      <c r="Z13" s="168">
        <f>' EuroAsian - DataLab (AgeGrps)'!E26</f>
        <v>6.6000000000000005</v>
      </c>
      <c r="AA13" s="168">
        <f t="shared" si="5"/>
        <v>5.6069473286766094</v>
      </c>
      <c r="AB13" s="168">
        <f t="shared" si="6"/>
        <v>42.395122569999998</v>
      </c>
      <c r="AC13" s="168">
        <f t="shared" si="7"/>
        <v>1.9496654151893438</v>
      </c>
      <c r="AD13" s="164"/>
      <c r="AE13" s="168">
        <f>' EuroAsian - DataLab (AgeGrps)'!E47</f>
        <v>4.1000000000000005</v>
      </c>
      <c r="AF13" s="168">
        <f t="shared" si="8"/>
        <v>3.5586845404571319</v>
      </c>
      <c r="AG13" s="168">
        <f t="shared" si="9"/>
        <v>42.395122569999998</v>
      </c>
      <c r="AH13" s="168">
        <f t="shared" si="10"/>
        <v>1.2895380442322144</v>
      </c>
      <c r="AI13" s="166"/>
      <c r="AJ13" s="168">
        <f>'TBL_Build_NATSIHS_Depress65+'!$F$12</f>
        <v>11.734693877551019</v>
      </c>
      <c r="AK13" s="168">
        <f t="shared" si="11"/>
        <v>9.552376557452698</v>
      </c>
      <c r="AL13" s="168">
        <f>'NATSIHS - Communality (DataLab)'!J16</f>
        <v>66.346057889999997</v>
      </c>
      <c r="AM13" s="168">
        <f t="shared" si="12"/>
        <v>2.9701207455556626</v>
      </c>
      <c r="AN13" s="168"/>
      <c r="AO13" s="164"/>
      <c r="AP13" s="385">
        <f t="shared" si="13"/>
        <v>0.90447623442547298</v>
      </c>
      <c r="AQ13" s="164"/>
      <c r="AR13" s="385">
        <f t="shared" si="14"/>
        <v>0.66346057889999999</v>
      </c>
      <c r="AS13" s="164"/>
      <c r="AT13" s="386">
        <f t="shared" si="15"/>
        <v>0.33653942110000001</v>
      </c>
      <c r="AU13" s="167"/>
      <c r="AV13" s="385">
        <f t="shared" si="16"/>
        <v>0.96785248723225659</v>
      </c>
      <c r="AW13" s="167"/>
      <c r="AX13" s="164"/>
      <c r="AY13" s="385">
        <f t="shared" si="17"/>
        <v>0.90583229036295365</v>
      </c>
      <c r="AZ13" s="164"/>
      <c r="BA13" s="386">
        <f t="shared" si="18"/>
        <v>0.42395122569999999</v>
      </c>
      <c r="BB13" s="164"/>
      <c r="BC13" s="386">
        <f t="shared" si="19"/>
        <v>0.57604877430000001</v>
      </c>
      <c r="BD13" s="167"/>
      <c r="BE13" s="386">
        <f t="shared" si="26"/>
        <v>0.94575480628494124</v>
      </c>
      <c r="BF13" s="164"/>
      <c r="BG13" s="164"/>
      <c r="BH13" s="385">
        <f t="shared" si="20"/>
        <v>0.94393052671323385</v>
      </c>
      <c r="BI13" s="164"/>
      <c r="BJ13" s="386">
        <f t="shared" si="27"/>
        <v>0.42395122569999999</v>
      </c>
      <c r="BK13" s="164"/>
      <c r="BL13" s="386">
        <f t="shared" si="21"/>
        <v>0.57604877430000001</v>
      </c>
      <c r="BM13" s="167"/>
      <c r="BN13" s="386">
        <f t="shared" si="22"/>
        <v>0.96770124863751183</v>
      </c>
      <c r="BO13" s="164"/>
      <c r="BP13" s="164"/>
      <c r="BQ13" s="385">
        <f t="shared" si="23"/>
        <v>0.96441315459542865</v>
      </c>
      <c r="BR13" s="164"/>
      <c r="BS13" s="386">
        <f t="shared" si="28"/>
        <v>0.42395122569999999</v>
      </c>
      <c r="BT13" s="164"/>
      <c r="BU13" s="386">
        <f t="shared" si="24"/>
        <v>0.57604877430000001</v>
      </c>
      <c r="BV13" s="167"/>
      <c r="BW13" s="386">
        <f t="shared" si="25"/>
        <v>0.97950024132349311</v>
      </c>
      <c r="BX13" s="164"/>
      <c r="BZ13" s="4"/>
      <c r="CA13" s="3"/>
      <c r="CB13" s="3"/>
      <c r="CC13" s="3"/>
      <c r="CD13" s="3"/>
    </row>
    <row r="14" spans="1:82">
      <c r="A14" s="4"/>
      <c r="B14" s="4"/>
      <c r="C14" s="4"/>
      <c r="D14" s="4"/>
      <c r="E14" s="4"/>
      <c r="F14" s="4"/>
      <c r="G14" s="4"/>
      <c r="H14" s="167" t="str">
        <f>"("&amp;FIXED(H13-((1.96*(SQRT(((H13/100)*(1-H13/100))/$CA$8)))*100),1)&amp;$BZ$16&amp;FIXED(H13+((1.96*(SQRT(((H13/100)*(1-H13/100))/$CA$8)))*100),1)&amp;")"</f>
        <v>(5.6-6.9)</v>
      </c>
      <c r="I14" s="164"/>
      <c r="J14" s="164"/>
      <c r="K14" s="164"/>
      <c r="L14" s="164"/>
      <c r="M14" s="164"/>
      <c r="N14" s="167" t="str">
        <f>"("&amp;FIXED(N13-((1.96*(SQRT(((N13/100)*(1-N13/100))/$CD$8)))*100),1)&amp;$BZ$16&amp;FIXED(N13+((1.96*(SQRT(((N13/100)*(1-N13/100))/$CD$8)))*100),1)&amp;")"</f>
        <v>(6.2-8.4)</v>
      </c>
      <c r="O14" s="4"/>
      <c r="P14" s="4"/>
      <c r="Q14" s="165" t="s">
        <v>870</v>
      </c>
      <c r="R14" s="167">
        <v>1.94</v>
      </c>
      <c r="S14" s="167" t="s">
        <v>298</v>
      </c>
      <c r="T14" s="164"/>
      <c r="U14" s="168">
        <f>'TBL_Build_NHS_Hearing_55+'!$I$15</f>
        <v>26.559128099237704</v>
      </c>
      <c r="V14" s="168">
        <f t="shared" si="3"/>
        <v>19.977965397126006</v>
      </c>
      <c r="W14" s="168">
        <f>'NHS - Communality (DataLab)'!J20</f>
        <v>52.699392999999993</v>
      </c>
      <c r="X14" s="168">
        <f t="shared" si="4"/>
        <v>6.5989622881367875</v>
      </c>
      <c r="Y14" s="164"/>
      <c r="Z14" s="168">
        <f>' EuroAsian - DataLab (AgeGrps)'!E15</f>
        <v>26.5</v>
      </c>
      <c r="AA14" s="168">
        <f t="shared" si="5"/>
        <v>19.942358498118644</v>
      </c>
      <c r="AB14" s="168">
        <f t="shared" si="6"/>
        <v>52.699392999999993</v>
      </c>
      <c r="AC14" s="168">
        <f t="shared" si="7"/>
        <v>6.9344198156158114</v>
      </c>
      <c r="AD14" s="164"/>
      <c r="AE14" s="168">
        <f>' EuroAsian - DataLab (AgeGrps)'!E36</f>
        <v>19.470000000000002</v>
      </c>
      <c r="AF14" s="168">
        <f t="shared" si="8"/>
        <v>15.470432402550088</v>
      </c>
      <c r="AG14" s="168">
        <f t="shared" si="9"/>
        <v>52.699392999999993</v>
      </c>
      <c r="AH14" s="168">
        <f t="shared" si="10"/>
        <v>5.6059228956687672</v>
      </c>
      <c r="AI14" s="167"/>
      <c r="AJ14" s="168">
        <f>SUM('TBL_Build_NATSIHS_HearingCon55+'!H14)</f>
        <v>29.20081967213115</v>
      </c>
      <c r="AK14" s="168">
        <f t="shared" si="11"/>
        <v>21.537101053139324</v>
      </c>
      <c r="AL14" s="168">
        <f>'NATSIHS - Communality (DataLab)'!J17</f>
        <v>60.112294522500001</v>
      </c>
      <c r="AM14" s="168">
        <f t="shared" si="12"/>
        <v>6.6965315125847482</v>
      </c>
      <c r="AN14" s="168"/>
      <c r="AO14" s="164"/>
      <c r="AP14" s="385">
        <f t="shared" si="13"/>
        <v>0.78462898946860671</v>
      </c>
      <c r="AQ14" s="164"/>
      <c r="AR14" s="385">
        <f t="shared" si="14"/>
        <v>0.60112294522499998</v>
      </c>
      <c r="AS14" s="164"/>
      <c r="AT14" s="386">
        <f t="shared" si="15"/>
        <v>0.39887705477500002</v>
      </c>
      <c r="AU14" s="167"/>
      <c r="AV14" s="385">
        <f t="shared" si="16"/>
        <v>0.91409344563532235</v>
      </c>
      <c r="AW14" s="167"/>
      <c r="AX14" s="164"/>
      <c r="AY14" s="385">
        <f t="shared" si="17"/>
        <v>0.80022034602873993</v>
      </c>
      <c r="AZ14" s="164"/>
      <c r="BA14" s="386">
        <f t="shared" si="18"/>
        <v>0.52699392999999994</v>
      </c>
      <c r="BB14" s="164"/>
      <c r="BC14" s="386">
        <f t="shared" si="19"/>
        <v>0.47300607000000006</v>
      </c>
      <c r="BD14" s="167"/>
      <c r="BE14" s="386">
        <f t="shared" si="26"/>
        <v>0.90550301100909436</v>
      </c>
      <c r="BF14" s="164"/>
      <c r="BG14" s="164"/>
      <c r="BH14" s="385">
        <f t="shared" si="20"/>
        <v>0.8005764150188136</v>
      </c>
      <c r="BI14" s="164"/>
      <c r="BJ14" s="386">
        <f t="shared" si="27"/>
        <v>0.52699392999999994</v>
      </c>
      <c r="BK14" s="164"/>
      <c r="BL14" s="386">
        <f t="shared" si="21"/>
        <v>0.47300607000000006</v>
      </c>
      <c r="BM14" s="167"/>
      <c r="BN14" s="386">
        <f t="shared" si="22"/>
        <v>0.90567143380273796</v>
      </c>
      <c r="BO14" s="164"/>
      <c r="BP14" s="164"/>
      <c r="BQ14" s="385">
        <f t="shared" si="23"/>
        <v>0.84529567597449917</v>
      </c>
      <c r="BR14" s="164"/>
      <c r="BS14" s="386">
        <f t="shared" si="28"/>
        <v>0.52699392999999994</v>
      </c>
      <c r="BT14" s="164"/>
      <c r="BU14" s="386">
        <f t="shared" si="24"/>
        <v>0.47300607000000006</v>
      </c>
      <c r="BV14" s="167"/>
      <c r="BW14" s="386">
        <f t="shared" si="25"/>
        <v>0.92682391568069122</v>
      </c>
      <c r="BX14" s="164"/>
      <c r="BZ14" s="170" t="str">
        <f>'DataLab Backing Numbers'!C13</f>
        <v>Total</v>
      </c>
      <c r="CA14" s="615">
        <f>'DataLab Backing Numbers'!D13</f>
        <v>21315</v>
      </c>
      <c r="CB14" s="615">
        <f>'DataLab Backing Numbers'!E13</f>
        <v>4997</v>
      </c>
      <c r="CC14" s="615">
        <f>'DataLab Backing Numbers'!F13</f>
        <v>2924</v>
      </c>
      <c r="CD14" s="615">
        <f>'DataLab Backing Numbers'!G13</f>
        <v>10579</v>
      </c>
    </row>
    <row r="15" spans="1:82">
      <c r="A15" s="4"/>
      <c r="B15" s="165" t="str">
        <f>Q12</f>
        <v>Hypertension</v>
      </c>
      <c r="C15" s="166">
        <f>R12</f>
        <v>1.6</v>
      </c>
      <c r="D15" s="164"/>
      <c r="E15" s="168">
        <f>U12</f>
        <v>17.194957983193277</v>
      </c>
      <c r="F15" s="168">
        <f>V12</f>
        <v>9.3521190275234378</v>
      </c>
      <c r="G15" s="168">
        <f>W12</f>
        <v>52.206277999999998</v>
      </c>
      <c r="H15" s="168">
        <f>X12</f>
        <v>3.0891174126105834</v>
      </c>
      <c r="I15" s="164"/>
      <c r="J15" s="166"/>
      <c r="K15" s="168">
        <f>AJ12</f>
        <v>27.603074772886092</v>
      </c>
      <c r="L15" s="168">
        <f>AK12</f>
        <v>14.208633093525179</v>
      </c>
      <c r="M15" s="168">
        <f>AL12</f>
        <v>51.437666596900009</v>
      </c>
      <c r="N15" s="168">
        <f>AM12</f>
        <v>4.4178907377915975</v>
      </c>
      <c r="O15" s="4"/>
      <c r="P15" s="4"/>
      <c r="Q15" s="165" t="s">
        <v>441</v>
      </c>
      <c r="R15" s="167">
        <v>1.18</v>
      </c>
      <c r="S15" s="167" t="s">
        <v>300</v>
      </c>
      <c r="T15" s="164"/>
      <c r="U15" s="168">
        <f>'Alcohol - NHS_NATSIHS (AgeGrps)'!C6</f>
        <v>8.2100000000000009</v>
      </c>
      <c r="V15" s="168">
        <f t="shared" si="3"/>
        <v>1.4562791073515582</v>
      </c>
      <c r="W15" s="168">
        <f>'NHS - Communality (DataLab)'!J21</f>
        <v>62.457037689999993</v>
      </c>
      <c r="X15" s="168">
        <f t="shared" si="4"/>
        <v>0.48102650692331783</v>
      </c>
      <c r="Y15" s="164"/>
      <c r="Z15" s="168">
        <f>' EuroAsian - DataLab (AgeGrps)'!E20</f>
        <v>8.7999999999999989</v>
      </c>
      <c r="AA15" s="168">
        <f t="shared" si="5"/>
        <v>1.5593006772720106</v>
      </c>
      <c r="AB15" s="168">
        <f t="shared" si="6"/>
        <v>62.457037689999993</v>
      </c>
      <c r="AC15" s="168">
        <f t="shared" si="7"/>
        <v>0.54220495113445422</v>
      </c>
      <c r="AD15" s="164"/>
      <c r="AE15" s="168">
        <f>' EuroAsian - DataLab (AgeGrps)'!E41</f>
        <v>1.6</v>
      </c>
      <c r="AF15" s="168">
        <f t="shared" si="8"/>
        <v>0.2871729419272494</v>
      </c>
      <c r="AG15" s="168">
        <f t="shared" si="9"/>
        <v>62.457037689999993</v>
      </c>
      <c r="AH15" s="168">
        <f t="shared" si="10"/>
        <v>0.10406104550129831</v>
      </c>
      <c r="AI15" s="167"/>
      <c r="AJ15" s="168">
        <f>'Alcohol - NHS_NATSIHS (AgeGrps)'!C5</f>
        <v>12.89</v>
      </c>
      <c r="AK15" s="168">
        <f t="shared" si="11"/>
        <v>2.2675874363028994</v>
      </c>
      <c r="AL15" s="168">
        <f>'NATSIHS - Communality (DataLab)'!J18</f>
        <v>44.844660359999992</v>
      </c>
      <c r="AM15" s="168">
        <f t="shared" si="12"/>
        <v>0.70506103338964521</v>
      </c>
      <c r="AN15" s="168"/>
      <c r="AO15" s="164"/>
      <c r="AP15" s="385">
        <f t="shared" si="13"/>
        <v>0.97732412563697102</v>
      </c>
      <c r="AQ15" s="164"/>
      <c r="AR15" s="385">
        <f t="shared" si="14"/>
        <v>0.44844660359999994</v>
      </c>
      <c r="AS15" s="164"/>
      <c r="AT15" s="386">
        <f t="shared" si="15"/>
        <v>0.55155339640000012</v>
      </c>
      <c r="AU15" s="167"/>
      <c r="AV15" s="385">
        <f t="shared" si="16"/>
        <v>0.98749304447873165</v>
      </c>
      <c r="AW15" s="167"/>
      <c r="AX15" s="164"/>
      <c r="AY15" s="385">
        <f t="shared" si="17"/>
        <v>0.98543720892648445</v>
      </c>
      <c r="AZ15" s="164"/>
      <c r="BA15" s="386">
        <f t="shared" si="18"/>
        <v>0.62457037689999995</v>
      </c>
      <c r="BB15" s="164"/>
      <c r="BC15" s="386">
        <f t="shared" si="19"/>
        <v>0.37542962310000005</v>
      </c>
      <c r="BD15" s="167"/>
      <c r="BE15" s="386">
        <f t="shared" si="26"/>
        <v>0.994532696835986</v>
      </c>
      <c r="BF15" s="164"/>
      <c r="BG15" s="164"/>
      <c r="BH15" s="385">
        <f t="shared" si="20"/>
        <v>0.98440699322727987</v>
      </c>
      <c r="BI15" s="164"/>
      <c r="BJ15" s="386">
        <f t="shared" si="27"/>
        <v>0.62457037689999995</v>
      </c>
      <c r="BK15" s="164"/>
      <c r="BL15" s="386">
        <f t="shared" si="21"/>
        <v>0.37542962310000005</v>
      </c>
      <c r="BM15" s="167"/>
      <c r="BN15" s="386">
        <f t="shared" si="22"/>
        <v>0.99414592334432195</v>
      </c>
      <c r="BO15" s="164"/>
      <c r="BP15" s="164"/>
      <c r="BQ15" s="385">
        <f t="shared" si="23"/>
        <v>0.9971282705807275</v>
      </c>
      <c r="BR15" s="164"/>
      <c r="BS15" s="386">
        <f t="shared" si="28"/>
        <v>0.62457037689999995</v>
      </c>
      <c r="BT15" s="164"/>
      <c r="BU15" s="386">
        <f t="shared" si="24"/>
        <v>0.37542962310000005</v>
      </c>
      <c r="BV15" s="167"/>
      <c r="BW15" s="386">
        <f t="shared" si="25"/>
        <v>0.9989218677064774</v>
      </c>
      <c r="BX15" s="164"/>
    </row>
    <row r="16" spans="1:82">
      <c r="A16" s="4"/>
      <c r="B16" s="4"/>
      <c r="C16" s="4"/>
      <c r="D16" s="4"/>
      <c r="E16" s="4"/>
      <c r="F16" s="4"/>
      <c r="G16" s="4"/>
      <c r="H16" s="167" t="str">
        <f>"("&amp;FIXED(H15-((1.96*(SQRT(((H15/100)*(1-H15/100))/$CA$8)))*100),1)&amp;$BZ$16&amp;FIXED(H15+((1.96*(SQRT(((H15/100)*(1-H15/100))/$CA$8)))*100),1)&amp;")"</f>
        <v>(2.6-3.5)</v>
      </c>
      <c r="I16" s="164"/>
      <c r="J16" s="164"/>
      <c r="K16" s="164"/>
      <c r="L16" s="164"/>
      <c r="M16" s="164"/>
      <c r="N16" s="167" t="str">
        <f>"("&amp;FIXED(N15-((1.96*(SQRT(((N15/100)*(1-N15/100))/$CD$8)))*100),1)&amp;$BZ$16&amp;FIXED(N15+((1.96*(SQRT(((N15/100)*(1-N15/100))/$CD$8)))*100),1)&amp;")"</f>
        <v>(3.6-5.3)</v>
      </c>
      <c r="O16" s="4"/>
      <c r="P16" s="4"/>
      <c r="Q16" s="165" t="s">
        <v>442</v>
      </c>
      <c r="R16" s="167">
        <v>1.57</v>
      </c>
      <c r="S16" s="167" t="s">
        <v>299</v>
      </c>
      <c r="T16" s="164"/>
      <c r="U16" s="168">
        <f>'TBL_Build_GSS_Social+65'!$I$18</f>
        <v>5.2186177715091677</v>
      </c>
      <c r="V16" s="168">
        <f t="shared" si="3"/>
        <v>2.8886849566491808</v>
      </c>
      <c r="W16" s="168">
        <f>'NHS - Communality (DataLab)'!J25</f>
        <v>58.16783307</v>
      </c>
      <c r="X16" s="168">
        <f t="shared" si="4"/>
        <v>0.95416738953698788</v>
      </c>
      <c r="Y16" s="164"/>
      <c r="Z16" s="168">
        <f>'TBL_Build_GSS_Social+45 (Euro)'!$J$19</f>
        <v>6.1845549738219887</v>
      </c>
      <c r="AA16" s="168">
        <f t="shared" si="5"/>
        <v>3.4051578358456638</v>
      </c>
      <c r="AB16" s="168">
        <f t="shared" si="6"/>
        <v>58.16783307</v>
      </c>
      <c r="AC16" s="168">
        <f t="shared" si="7"/>
        <v>1.1840522260401269</v>
      </c>
      <c r="AD16" s="164"/>
      <c r="AE16" s="168">
        <f>'TBL_Build_GSS_Social+45 (Asian)'!$J$19</f>
        <v>4.5317220543806647</v>
      </c>
      <c r="AF16" s="168">
        <f t="shared" si="8"/>
        <v>2.518038580474157</v>
      </c>
      <c r="AG16" s="168">
        <f t="shared" si="9"/>
        <v>58.16783307</v>
      </c>
      <c r="AH16" s="168">
        <f t="shared" si="10"/>
        <v>0.91244573927555772</v>
      </c>
      <c r="AI16" s="167"/>
      <c r="AJ16" s="168">
        <f>'TBL_Build_NATSISS_Contact65+'!$I$18</f>
        <v>4.3290043290043299</v>
      </c>
      <c r="AK16" s="168">
        <f t="shared" si="11"/>
        <v>2.4081115335868195</v>
      </c>
      <c r="AL16" s="168">
        <f>'NATSIHS - Communality (DataLab)'!J22</f>
        <v>57.398804816029994</v>
      </c>
      <c r="AM16" s="168">
        <f t="shared" si="12"/>
        <v>0.74875419540887289</v>
      </c>
      <c r="AN16" s="168"/>
      <c r="AO16" s="164"/>
      <c r="AP16" s="385">
        <f t="shared" si="13"/>
        <v>0.97591888466413179</v>
      </c>
      <c r="AQ16" s="164"/>
      <c r="AR16" s="385">
        <f t="shared" si="14"/>
        <v>0.57398804816029991</v>
      </c>
      <c r="AS16" s="164"/>
      <c r="AT16" s="386">
        <f t="shared" si="15"/>
        <v>0.42601195183970009</v>
      </c>
      <c r="AU16" s="167"/>
      <c r="AV16" s="385">
        <f t="shared" si="16"/>
        <v>0.98974115705328991</v>
      </c>
      <c r="AW16" s="167"/>
      <c r="AX16" s="164"/>
      <c r="AY16" s="385">
        <f t="shared" si="17"/>
        <v>0.97111315043350821</v>
      </c>
      <c r="AZ16" s="164"/>
      <c r="BA16" s="386">
        <f t="shared" si="18"/>
        <v>0.58167833069999997</v>
      </c>
      <c r="BB16" s="164"/>
      <c r="BC16" s="386">
        <f t="shared" si="19"/>
        <v>0.41832166930000003</v>
      </c>
      <c r="BD16" s="167"/>
      <c r="BE16" s="386">
        <f t="shared" si="26"/>
        <v>0.98791600486852715</v>
      </c>
      <c r="BF16" s="164"/>
      <c r="BG16" s="164"/>
      <c r="BH16" s="385">
        <f t="shared" si="20"/>
        <v>0.96594842164154338</v>
      </c>
      <c r="BI16" s="164"/>
      <c r="BJ16" s="386">
        <f t="shared" si="27"/>
        <v>0.58167833069999997</v>
      </c>
      <c r="BK16" s="164"/>
      <c r="BL16" s="386">
        <f t="shared" si="21"/>
        <v>0.41832166930000003</v>
      </c>
      <c r="BM16" s="167"/>
      <c r="BN16" s="386">
        <f t="shared" si="22"/>
        <v>0.98575548689879067</v>
      </c>
      <c r="BO16" s="164"/>
      <c r="BP16" s="164"/>
      <c r="BQ16" s="385">
        <f t="shared" si="23"/>
        <v>0.97481961419525842</v>
      </c>
      <c r="BR16" s="164"/>
      <c r="BS16" s="386">
        <f t="shared" si="28"/>
        <v>0.58167833069999997</v>
      </c>
      <c r="BT16" s="164"/>
      <c r="BU16" s="386">
        <f t="shared" si="24"/>
        <v>0.41832166930000003</v>
      </c>
      <c r="BV16" s="167"/>
      <c r="BW16" s="386">
        <f t="shared" si="25"/>
        <v>0.98946649897654249</v>
      </c>
      <c r="BX16" s="164"/>
      <c r="BZ16" s="618" t="s">
        <v>401</v>
      </c>
    </row>
    <row r="17" spans="1:76" ht="15" thickBot="1">
      <c r="A17" s="4"/>
      <c r="B17" s="165" t="str">
        <f>Q15</f>
        <v>Excessive alcohol</v>
      </c>
      <c r="C17" s="167">
        <f>R15</f>
        <v>1.18</v>
      </c>
      <c r="D17" s="164"/>
      <c r="E17" s="168">
        <f>U15</f>
        <v>8.2100000000000009</v>
      </c>
      <c r="F17" s="168">
        <f>V15</f>
        <v>1.4562791073515582</v>
      </c>
      <c r="G17" s="168">
        <f>W15</f>
        <v>62.457037689999993</v>
      </c>
      <c r="H17" s="168">
        <f>X15</f>
        <v>0.48102650692331783</v>
      </c>
      <c r="I17" s="164"/>
      <c r="J17" s="167"/>
      <c r="K17" s="168">
        <f>AJ15</f>
        <v>12.89</v>
      </c>
      <c r="L17" s="168">
        <f>AK15</f>
        <v>2.2675874363028994</v>
      </c>
      <c r="M17" s="168">
        <f>AL15</f>
        <v>44.844660359999992</v>
      </c>
      <c r="N17" s="168">
        <f>AM15</f>
        <v>0.70506103338964521</v>
      </c>
      <c r="O17" s="4"/>
      <c r="P17" s="4"/>
      <c r="Q17" s="165" t="s">
        <v>483</v>
      </c>
      <c r="R17" s="166">
        <v>1.1000000000000001</v>
      </c>
      <c r="S17" s="166" t="s">
        <v>484</v>
      </c>
      <c r="T17" s="164"/>
      <c r="U17" s="168">
        <f>'TableBuilder_All_Remote65+'!L18</f>
        <v>65.516288516906997</v>
      </c>
      <c r="V17" s="168">
        <f t="shared" si="3"/>
        <v>6.1487833853858049</v>
      </c>
      <c r="W17" s="168">
        <f>'NHS - Communality (DataLab)'!J22</f>
        <v>54.454162999999987</v>
      </c>
      <c r="X17" s="168">
        <f t="shared" si="4"/>
        <v>2.0310171166839694</v>
      </c>
      <c r="Y17" s="164"/>
      <c r="Z17" s="168">
        <f>' EuroAsian - DataLab (AgeGrps)'!E27</f>
        <v>66.600000000000009</v>
      </c>
      <c r="AA17" s="168">
        <f t="shared" si="5"/>
        <v>6.244140258766179</v>
      </c>
      <c r="AB17" s="168">
        <f t="shared" si="6"/>
        <v>54.454162999999987</v>
      </c>
      <c r="AC17" s="168">
        <f t="shared" si="7"/>
        <v>2.1712321512000448</v>
      </c>
      <c r="AD17" s="164"/>
      <c r="AE17" s="168">
        <f>' EuroAsian - DataLab (AgeGrps)'!E48</f>
        <v>82.399999999999991</v>
      </c>
      <c r="AF17" s="168">
        <f t="shared" si="8"/>
        <v>7.612712490761278</v>
      </c>
      <c r="AG17" s="168">
        <f t="shared" si="9"/>
        <v>54.454162999999987</v>
      </c>
      <c r="AH17" s="168">
        <f t="shared" si="10"/>
        <v>2.7585705518526846</v>
      </c>
      <c r="AI17" s="166"/>
      <c r="AJ17" s="168">
        <f>'TableBuilder_FN_Remote65+'!L58</f>
        <v>34.871099050203533</v>
      </c>
      <c r="AK17" s="168">
        <f t="shared" si="11"/>
        <v>3.3696079716795633</v>
      </c>
      <c r="AL17" s="168">
        <f>'NATSIHS - Communality (DataLab)'!J19</f>
        <v>44.131786000000005</v>
      </c>
      <c r="AM17" s="168">
        <f t="shared" si="12"/>
        <v>1.04771231335797</v>
      </c>
      <c r="AN17" s="168"/>
      <c r="AO17" s="164"/>
      <c r="AP17" s="387">
        <f t="shared" si="13"/>
        <v>0.96630392028320433</v>
      </c>
      <c r="AQ17" s="164"/>
      <c r="AR17" s="387">
        <f t="shared" si="14"/>
        <v>0.44131786000000006</v>
      </c>
      <c r="AS17" s="164"/>
      <c r="AT17" s="388">
        <f t="shared" si="15"/>
        <v>0.55868213999999994</v>
      </c>
      <c r="AU17" s="167"/>
      <c r="AV17" s="387">
        <f t="shared" si="16"/>
        <v>0.98117460207421003</v>
      </c>
      <c r="AW17" s="167"/>
      <c r="AX17" s="164"/>
      <c r="AY17" s="387">
        <f t="shared" si="17"/>
        <v>0.93851216614614197</v>
      </c>
      <c r="AZ17" s="164"/>
      <c r="BA17" s="388">
        <f t="shared" si="18"/>
        <v>0.54454162999999989</v>
      </c>
      <c r="BB17" s="164"/>
      <c r="BC17" s="388">
        <f t="shared" si="19"/>
        <v>0.45545837000000011</v>
      </c>
      <c r="BD17" s="167"/>
      <c r="BE17" s="388">
        <f t="shared" si="26"/>
        <v>0.97199485141809094</v>
      </c>
      <c r="BF17" s="164"/>
      <c r="BG17" s="164"/>
      <c r="BH17" s="387">
        <f t="shared" si="20"/>
        <v>0.93755859741233816</v>
      </c>
      <c r="BI17" s="164"/>
      <c r="BJ17" s="388">
        <f t="shared" si="27"/>
        <v>0.54454162999999989</v>
      </c>
      <c r="BK17" s="164"/>
      <c r="BL17" s="388">
        <f t="shared" si="21"/>
        <v>0.45545837000000011</v>
      </c>
      <c r="BM17" s="167"/>
      <c r="BN17" s="388">
        <f t="shared" si="22"/>
        <v>0.97156054055690977</v>
      </c>
      <c r="BO17" s="164"/>
      <c r="BP17" s="164"/>
      <c r="BQ17" s="387">
        <f t="shared" si="23"/>
        <v>0.92387287509238725</v>
      </c>
      <c r="BR17" s="164"/>
      <c r="BS17" s="388">
        <f t="shared" si="28"/>
        <v>0.54454162999999989</v>
      </c>
      <c r="BT17" s="164"/>
      <c r="BU17" s="388">
        <f t="shared" si="24"/>
        <v>0.45545837000000011</v>
      </c>
      <c r="BV17" s="167"/>
      <c r="BW17" s="388">
        <f t="shared" si="25"/>
        <v>0.96532726377679223</v>
      </c>
      <c r="BX17" s="164"/>
    </row>
    <row r="18" spans="1:76">
      <c r="A18" s="4"/>
      <c r="B18" s="4"/>
      <c r="C18" s="4"/>
      <c r="D18" s="4"/>
      <c r="E18" s="4"/>
      <c r="F18" s="4"/>
      <c r="G18" s="4"/>
      <c r="H18" s="167" t="str">
        <f>"("&amp;FIXED(H17-((1.96*(SQRT(((H17/100)*(1-H17/100))/$CA$8)))*100),1)&amp;$BZ$16&amp;FIXED(H17+((1.96*(SQRT(((H17/100)*(1-H17/100))/$CA$8)))*100),1)&amp;")"</f>
        <v>(0.3-0.7)</v>
      </c>
      <c r="I18" s="164"/>
      <c r="J18" s="164"/>
      <c r="K18" s="164"/>
      <c r="L18" s="164"/>
      <c r="M18" s="164"/>
      <c r="N18" s="167" t="str">
        <f>"("&amp;FIXED(N17-((1.96*(SQRT(((N17/100)*(1-N17/100))/$CD$8)))*100),1)&amp;$BZ$16&amp;FIXED(N17+((1.96*(SQRT(((N17/100)*(1-N17/100))/$CD$8)))*100),1)&amp;")"</f>
        <v>(0.4-1.1)</v>
      </c>
      <c r="O18" s="4"/>
      <c r="P18" s="4"/>
      <c r="Q18" s="170" t="s">
        <v>37</v>
      </c>
      <c r="R18" s="163"/>
      <c r="S18" s="163"/>
      <c r="T18" s="172"/>
      <c r="U18" s="163"/>
      <c r="V18" s="253">
        <f>(1-(AY7*AY8*AY9*AY10*AY11*AY12*AY13*AY14*AY15*AY16*AY17))*100</f>
        <v>74.474761818150512</v>
      </c>
      <c r="W18" s="163"/>
      <c r="X18" s="171">
        <f>(1-(BE7*BE8*BE9*BE10*BE11*BE12*BE13*BE14*BE15*BE16*BE17))*100</f>
        <v>41.168886066519619</v>
      </c>
      <c r="Y18" s="172"/>
      <c r="Z18" s="163"/>
      <c r="AA18" s="171">
        <f>(1-(BH7*BH8*BH9*BH10*BH11*BH12*BH13*BH14*BH15*BH16*BH17))*100</f>
        <v>67.915659587080185</v>
      </c>
      <c r="AB18" s="163"/>
      <c r="AC18" s="171">
        <f>(1-(BN7*BN8*BN9*BN10*BN11*BN12*BN13*BN14*BN15*BN16*BN17))*100</f>
        <v>36.447242258489887</v>
      </c>
      <c r="AD18" s="172"/>
      <c r="AE18" s="163"/>
      <c r="AF18" s="171">
        <f>(1-(BQ7*BQ8*BQ9*BQ10*BQ11*BQ12*BQ13*BQ14*BQ15*BQ16*BQ17))*100</f>
        <v>63.228506959641749</v>
      </c>
      <c r="AG18" s="163"/>
      <c r="AH18" s="171">
        <f>(1-(BW7*BW8*BW9*BW10*BW11*BW12*BW13*BW14*BW15*BW16*BW17))*100</f>
        <v>33.642004233605185</v>
      </c>
      <c r="AI18" s="163"/>
      <c r="AJ18" s="163"/>
      <c r="AK18" s="253">
        <f>(1-(AP7*AP8*AP9*AP10*AP11*AP12*AP13*AP14*AP15*AP16*AP17))*100</f>
        <v>83.07667543691224</v>
      </c>
      <c r="AL18" s="163"/>
      <c r="AM18" s="171">
        <f>(1-(AV7*AV8*AV9*AV10*AV11*AV12*AV13*AV14*AV15*AV16*AV17))*100</f>
        <v>49.244734486368522</v>
      </c>
      <c r="AN18" s="185"/>
      <c r="AO18" s="164"/>
      <c r="AP18" s="164"/>
      <c r="AQ18" s="164"/>
      <c r="AR18" s="164"/>
      <c r="AS18" s="164"/>
      <c r="AT18" s="164"/>
      <c r="AU18" s="167"/>
      <c r="AV18" s="167"/>
      <c r="AW18" s="167"/>
      <c r="AX18" s="164"/>
      <c r="AY18" s="164"/>
      <c r="AZ18" s="164"/>
      <c r="BA18" s="164"/>
      <c r="BB18" s="164"/>
      <c r="BC18" s="164"/>
      <c r="BD18" s="164"/>
      <c r="BE18" s="164"/>
      <c r="BF18" s="164"/>
      <c r="BG18" s="164"/>
      <c r="BH18" s="164"/>
      <c r="BI18" s="164"/>
      <c r="BJ18" s="164"/>
      <c r="BK18" s="164"/>
      <c r="BL18" s="164"/>
      <c r="BM18" s="164"/>
      <c r="BN18" s="164"/>
      <c r="BO18" s="164"/>
      <c r="BP18" s="164"/>
      <c r="BQ18" s="164"/>
      <c r="BR18" s="164"/>
      <c r="BS18" s="164"/>
      <c r="BT18" s="164"/>
      <c r="BU18" s="164"/>
      <c r="BV18" s="164"/>
      <c r="BW18" s="164"/>
      <c r="BX18" s="164"/>
    </row>
    <row r="19" spans="1:76">
      <c r="A19" s="4"/>
      <c r="B19" s="609" t="s">
        <v>762</v>
      </c>
      <c r="C19" s="4"/>
      <c r="D19" s="4"/>
      <c r="E19" s="4"/>
      <c r="F19" s="4"/>
      <c r="G19" s="4"/>
      <c r="H19" s="167"/>
      <c r="I19" s="164"/>
      <c r="J19" s="164"/>
      <c r="K19" s="164"/>
      <c r="L19" s="164"/>
      <c r="M19" s="164"/>
      <c r="N19" s="167"/>
      <c r="O19" s="4"/>
      <c r="P19" s="4"/>
      <c r="Q19" s="165"/>
      <c r="R19" s="164"/>
      <c r="S19" s="164"/>
      <c r="T19" s="164"/>
      <c r="U19" s="164"/>
      <c r="V19" s="164"/>
      <c r="W19" s="164"/>
      <c r="X19" s="164"/>
      <c r="Y19" s="164"/>
      <c r="Z19" s="167"/>
      <c r="AA19" s="167"/>
      <c r="AB19" s="167"/>
      <c r="AC19" s="167"/>
      <c r="AD19" s="164"/>
      <c r="AE19" s="167"/>
      <c r="AF19" s="167"/>
      <c r="AG19" s="167"/>
      <c r="AH19" s="167"/>
      <c r="AI19" s="164"/>
      <c r="AJ19" s="164"/>
      <c r="AK19" s="164"/>
      <c r="AL19" s="164"/>
      <c r="AM19" s="164"/>
      <c r="AN19" s="164"/>
      <c r="AO19" s="164"/>
      <c r="AP19" s="164"/>
      <c r="AQ19" s="164"/>
      <c r="AR19" s="165"/>
      <c r="AS19" s="164"/>
      <c r="AT19" s="164"/>
      <c r="AU19" s="167"/>
      <c r="AV19" s="167"/>
      <c r="AW19" s="167"/>
      <c r="AX19" s="167"/>
      <c r="AY19" s="164"/>
      <c r="AZ19" s="164"/>
      <c r="BA19" s="164"/>
      <c r="BB19" s="164"/>
      <c r="BC19" s="164"/>
      <c r="BD19" s="164"/>
      <c r="BE19" s="164"/>
      <c r="BF19" s="164"/>
      <c r="BG19" s="164"/>
      <c r="BH19" s="164"/>
      <c r="BI19" s="164"/>
      <c r="BJ19" s="164"/>
      <c r="BK19" s="164"/>
      <c r="BL19" s="164"/>
      <c r="BM19" s="164"/>
      <c r="BN19" s="164"/>
      <c r="BO19" s="164"/>
      <c r="BP19" s="164"/>
      <c r="BQ19" s="164"/>
      <c r="BR19" s="164"/>
      <c r="BS19" s="164"/>
      <c r="BT19" s="164"/>
      <c r="BU19" s="164"/>
      <c r="BV19" s="164"/>
      <c r="BW19" s="164"/>
      <c r="BX19" s="164"/>
    </row>
    <row r="20" spans="1:76">
      <c r="A20" s="4"/>
      <c r="B20" s="165" t="str">
        <f>Q8</f>
        <v>Physical inactivity</v>
      </c>
      <c r="C20" s="167">
        <f>R8</f>
        <v>1.38</v>
      </c>
      <c r="D20" s="164"/>
      <c r="E20" s="168">
        <f>U8</f>
        <v>81.979552526300196</v>
      </c>
      <c r="F20" s="168">
        <f>V8</f>
        <v>23.752726102710238</v>
      </c>
      <c r="G20" s="168">
        <f>W8</f>
        <v>57.998970999999997</v>
      </c>
      <c r="H20" s="168">
        <f>X8</f>
        <v>7.8458111562639887</v>
      </c>
      <c r="I20" s="164"/>
      <c r="J20" s="167"/>
      <c r="K20" s="168">
        <f>AJ8</f>
        <v>85.521885521885537</v>
      </c>
      <c r="L20" s="168">
        <f>AK8</f>
        <v>24.527342955885338</v>
      </c>
      <c r="M20" s="168">
        <f>AL8</f>
        <v>51.326884860900002</v>
      </c>
      <c r="N20" s="168">
        <f>AM8</f>
        <v>7.6262875221137687</v>
      </c>
      <c r="O20" s="4"/>
      <c r="P20" s="4"/>
      <c r="Q20" s="165"/>
      <c r="R20" s="4"/>
      <c r="S20" s="4"/>
      <c r="T20" s="4"/>
      <c r="U20" s="4"/>
      <c r="V20" s="4"/>
      <c r="W20" s="4"/>
      <c r="X20" s="4"/>
      <c r="Y20" s="4"/>
      <c r="Z20" s="3"/>
      <c r="AA20" s="3"/>
      <c r="AB20" s="3"/>
      <c r="AC20" s="3"/>
      <c r="AD20" s="4"/>
      <c r="AE20" s="3"/>
      <c r="AF20" s="3"/>
      <c r="AG20" s="3"/>
      <c r="AH20" s="3"/>
      <c r="AI20" s="4"/>
      <c r="AJ20" s="4"/>
      <c r="AK20" s="4"/>
      <c r="AL20" s="4"/>
      <c r="AM20" s="4"/>
      <c r="AN20" s="4"/>
      <c r="AO20" s="164"/>
      <c r="AP20" s="164"/>
      <c r="AQ20" s="164"/>
      <c r="AR20" s="165"/>
      <c r="AS20" s="164"/>
      <c r="AT20" s="164"/>
      <c r="AU20" s="164"/>
      <c r="AV20" s="164"/>
      <c r="AW20" s="164"/>
      <c r="AX20" s="164"/>
      <c r="AY20" s="164"/>
      <c r="AZ20" s="164"/>
      <c r="BA20" s="164"/>
      <c r="BB20" s="164"/>
      <c r="BC20" s="164"/>
      <c r="BD20" s="164"/>
      <c r="BE20" s="164"/>
      <c r="BF20" s="164"/>
      <c r="BG20" s="164"/>
      <c r="BH20" s="164"/>
      <c r="BI20" s="164"/>
      <c r="BJ20" s="164"/>
      <c r="BK20" s="164"/>
      <c r="BL20" s="164"/>
      <c r="BM20" s="164"/>
      <c r="BN20" s="164"/>
      <c r="BO20" s="164"/>
      <c r="BP20" s="164"/>
      <c r="BQ20" s="164"/>
      <c r="BR20" s="164"/>
      <c r="BS20" s="164"/>
      <c r="BT20" s="164"/>
      <c r="BU20" s="164"/>
      <c r="BV20" s="164"/>
      <c r="BW20" s="164"/>
      <c r="BX20" s="164"/>
    </row>
    <row r="21" spans="1:76">
      <c r="A21" s="4"/>
      <c r="B21" s="4"/>
      <c r="C21" s="4"/>
      <c r="D21" s="4"/>
      <c r="E21" s="4"/>
      <c r="F21" s="4"/>
      <c r="G21" s="4"/>
      <c r="H21" s="167" t="str">
        <f>"("&amp;FIXED(H20-((1.96*(SQRT(((H20/100)*(1-H20/100))/$CA$9)))*100),1)&amp;$BZ$16&amp;FIXED(H20+((1.96*(SQRT(((H20/100)*(1-H20/100))/$CA$9)))*100),1)&amp;")"</f>
        <v>(7.0-8.7)</v>
      </c>
      <c r="I21" s="164"/>
      <c r="J21" s="164"/>
      <c r="K21" s="164"/>
      <c r="L21" s="164"/>
      <c r="M21" s="164"/>
      <c r="N21" s="167" t="str">
        <f>"("&amp;FIXED(N20-((1.96*(SQRT(((N20/100)*(1-N20/100))/$CD$9)))*100),1)&amp;$BZ$16&amp;FIXED(N20+((1.96*(SQRT(((N20/100)*(1-N20/100))/$CD$9)))*100),1)&amp;")"</f>
        <v>(5.6-9.6)</v>
      </c>
      <c r="O21" s="4"/>
      <c r="P21" s="4"/>
      <c r="Q21" s="4"/>
      <c r="R21" s="4"/>
      <c r="S21" s="4"/>
      <c r="T21" s="4"/>
      <c r="U21" s="4"/>
      <c r="V21" s="4"/>
      <c r="W21" s="4"/>
      <c r="X21" s="4"/>
      <c r="Y21" s="4"/>
      <c r="Z21" s="3"/>
      <c r="AA21" s="3"/>
      <c r="AB21" s="3"/>
      <c r="AC21" s="3"/>
      <c r="AD21" s="4"/>
      <c r="AE21" s="519"/>
      <c r="AF21" s="519">
        <f>'TBL_Build_GSS_Social+45 (Euro)'!$J$19</f>
        <v>6.1845549738219887</v>
      </c>
      <c r="AG21" s="3"/>
      <c r="AH21" s="3"/>
      <c r="AI21" s="4"/>
      <c r="AJ21" s="252"/>
      <c r="AK21" s="4"/>
      <c r="AL21" s="4"/>
      <c r="AM21" s="4"/>
      <c r="AN21" s="4"/>
      <c r="AO21" s="164"/>
      <c r="AP21" s="389" t="s">
        <v>444</v>
      </c>
      <c r="AQ21" s="164"/>
      <c r="AR21" s="164"/>
      <c r="AS21" s="164"/>
      <c r="AT21" s="164"/>
      <c r="AU21" s="164"/>
      <c r="AV21" s="164"/>
      <c r="AW21" s="164"/>
      <c r="AX21" s="164"/>
      <c r="AY21" s="389" t="s">
        <v>444</v>
      </c>
      <c r="AZ21" s="164"/>
      <c r="BA21" s="164"/>
      <c r="BB21" s="164"/>
      <c r="BC21" s="164"/>
      <c r="BD21" s="164"/>
      <c r="BE21" s="164"/>
      <c r="BF21" s="164"/>
      <c r="BG21" s="164"/>
      <c r="BH21" s="389" t="s">
        <v>444</v>
      </c>
      <c r="BI21" s="164"/>
      <c r="BJ21" s="164"/>
      <c r="BK21" s="164"/>
      <c r="BL21" s="164"/>
      <c r="BM21" s="164"/>
      <c r="BN21" s="164"/>
      <c r="BO21" s="164"/>
      <c r="BP21" s="164"/>
      <c r="BQ21" s="389" t="s">
        <v>444</v>
      </c>
      <c r="BR21" s="164"/>
      <c r="BS21" s="164"/>
      <c r="BT21" s="164"/>
      <c r="BU21" s="164"/>
      <c r="BV21" s="164"/>
      <c r="BW21" s="164"/>
      <c r="BX21" s="164"/>
    </row>
    <row r="22" spans="1:76">
      <c r="A22" s="4"/>
      <c r="B22" s="165" t="str">
        <f>Q11</f>
        <v>Diabetes mellitus</v>
      </c>
      <c r="C22" s="166">
        <f>R11</f>
        <v>1.5</v>
      </c>
      <c r="D22" s="164"/>
      <c r="E22" s="168">
        <f>U11</f>
        <v>16.792859511440255</v>
      </c>
      <c r="F22" s="168">
        <f>V11</f>
        <v>7.7460390297375508</v>
      </c>
      <c r="G22" s="168">
        <f>W11</f>
        <v>52.191220440000009</v>
      </c>
      <c r="H22" s="168">
        <f>X11</f>
        <v>2.5586098696029977</v>
      </c>
      <c r="I22" s="164"/>
      <c r="J22" s="166"/>
      <c r="K22" s="168">
        <f>AJ11</f>
        <v>37.709497206703915</v>
      </c>
      <c r="L22" s="168">
        <f>AK11</f>
        <v>15.863689776733256</v>
      </c>
      <c r="M22" s="168">
        <f>AL11</f>
        <v>58.790227380000005</v>
      </c>
      <c r="N22" s="168">
        <f>AM11</f>
        <v>4.932497564721138</v>
      </c>
      <c r="O22" s="4"/>
      <c r="P22" s="4"/>
      <c r="Q22" s="4"/>
      <c r="R22" s="4"/>
      <c r="S22" s="4"/>
      <c r="T22" s="4"/>
      <c r="U22" s="4"/>
      <c r="V22" s="252"/>
      <c r="W22" s="4"/>
      <c r="X22" s="4"/>
      <c r="Y22" s="4"/>
      <c r="Z22" s="4"/>
      <c r="AA22" s="4"/>
      <c r="AB22" s="4"/>
      <c r="AC22" s="4"/>
      <c r="AD22" s="4"/>
      <c r="AE22" s="4"/>
      <c r="AF22" s="4"/>
      <c r="AG22" s="4"/>
      <c r="AH22" s="4"/>
      <c r="AI22" s="4"/>
      <c r="AJ22" s="4"/>
      <c r="AK22" s="4"/>
      <c r="AL22" s="4"/>
      <c r="AM22" s="4"/>
      <c r="AN22" s="4"/>
      <c r="AO22" s="164"/>
      <c r="AP22" s="390">
        <f>SUM('ST5 - PAF (Education)'!AK7:AK17)</f>
        <v>158.37882954403725</v>
      </c>
      <c r="AQ22" s="164"/>
      <c r="AR22" s="164"/>
      <c r="AS22" s="164"/>
      <c r="AT22" s="164"/>
      <c r="AU22" s="164"/>
      <c r="AV22" s="164"/>
      <c r="AW22" s="164"/>
      <c r="AX22" s="164"/>
      <c r="AY22" s="390">
        <f>SUM('ST5 - PAF (Education)'!V7:V17)</f>
        <v>124.63635119626906</v>
      </c>
      <c r="AZ22" s="164"/>
      <c r="BA22" s="164"/>
      <c r="BB22" s="164"/>
      <c r="BC22" s="164"/>
      <c r="BD22" s="164"/>
      <c r="BE22" s="164"/>
      <c r="BF22" s="164"/>
      <c r="BG22" s="164"/>
      <c r="BH22" s="390">
        <f>SUM('ST5 - PAF (Education)'!AA7:AA17)</f>
        <v>104.81683986737934</v>
      </c>
      <c r="BI22" s="164"/>
      <c r="BJ22" s="164"/>
      <c r="BK22" s="164"/>
      <c r="BL22" s="164"/>
      <c r="BM22" s="164"/>
      <c r="BN22" s="164"/>
      <c r="BO22" s="164"/>
      <c r="BP22" s="164"/>
      <c r="BQ22" s="390">
        <f>SUM('ST5 - PAF (Education)'!AF7:AF17)</f>
        <v>92.84044073892035</v>
      </c>
      <c r="BR22" s="164"/>
      <c r="BS22" s="164"/>
      <c r="BT22" s="164"/>
      <c r="BU22" s="164"/>
      <c r="BV22" s="164"/>
      <c r="BW22" s="164"/>
      <c r="BX22" s="164"/>
    </row>
    <row r="23" spans="1:76">
      <c r="A23" s="4"/>
      <c r="B23" s="4"/>
      <c r="C23" s="4"/>
      <c r="D23" s="4"/>
      <c r="E23" s="4"/>
      <c r="F23" s="4"/>
      <c r="G23" s="4"/>
      <c r="H23" s="167" t="str">
        <f>"("&amp;FIXED(H22-((1.96*(SQRT(((H22/100)*(1-H22/100))/$CA$9)))*100),1)&amp;$BZ$16&amp;FIXED(H22+((1.96*(SQRT(((H22/100)*(1-H22/100))/$CA$9)))*100),1)&amp;")"</f>
        <v>(2.1-3.1)</v>
      </c>
      <c r="I23" s="164"/>
      <c r="J23" s="164"/>
      <c r="K23" s="164"/>
      <c r="L23" s="164"/>
      <c r="M23" s="164"/>
      <c r="N23" s="167" t="str">
        <f>"("&amp;FIXED(N22-((1.96*(SQRT(((N22/100)*(1-N22/100))/$CD$9)))*100),1)&amp;$BZ$16&amp;FIXED(N22+((1.96*(SQRT(((N22/100)*(1-N22/100))/$CD$9)))*100),1)&amp;")"</f>
        <v>(3.3-6.6)</v>
      </c>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164"/>
      <c r="AQ23" s="164"/>
      <c r="AR23" s="164"/>
      <c r="AS23" s="164"/>
      <c r="AT23" s="164"/>
      <c r="AU23" s="164"/>
      <c r="AV23" s="164"/>
      <c r="AW23" s="164"/>
      <c r="AX23" s="164"/>
      <c r="AZ23" s="164"/>
      <c r="BA23" s="164"/>
      <c r="BB23" s="164"/>
      <c r="BC23" s="164"/>
      <c r="BD23" s="164"/>
      <c r="BE23" s="164"/>
      <c r="BF23" s="164"/>
      <c r="BG23" s="164"/>
      <c r="BI23" s="164"/>
      <c r="BJ23" s="164"/>
      <c r="BK23" s="164"/>
      <c r="BL23" s="164"/>
      <c r="BM23" s="164"/>
      <c r="BN23" s="164"/>
      <c r="BO23" s="164"/>
      <c r="BP23" s="164"/>
      <c r="BQ23" s="379"/>
      <c r="BR23" s="164"/>
      <c r="BS23" s="164"/>
      <c r="BT23" s="164"/>
      <c r="BU23" s="164"/>
      <c r="BV23" s="164"/>
      <c r="BW23" s="164"/>
      <c r="BX23" s="164"/>
    </row>
    <row r="24" spans="1:76">
      <c r="A24" s="4"/>
      <c r="B24" s="165" t="str">
        <f>Q13</f>
        <v>Depression</v>
      </c>
      <c r="C24" s="166">
        <f>R13</f>
        <v>1.9</v>
      </c>
      <c r="D24" s="164"/>
      <c r="E24" s="168">
        <f>U13</f>
        <v>11.550790317232231</v>
      </c>
      <c r="F24" s="168">
        <f>V13</f>
        <v>9.4167709637046286</v>
      </c>
      <c r="G24" s="168">
        <f>W13</f>
        <v>42.395122569999998</v>
      </c>
      <c r="H24" s="168">
        <f>X13</f>
        <v>3.110472724837527</v>
      </c>
      <c r="I24" s="164"/>
      <c r="J24" s="166"/>
      <c r="K24" s="168">
        <f>AJ13</f>
        <v>11.734693877551019</v>
      </c>
      <c r="L24" s="168">
        <f>AK13</f>
        <v>9.552376557452698</v>
      </c>
      <c r="M24" s="168">
        <f>AL13</f>
        <v>66.346057889999997</v>
      </c>
      <c r="N24" s="168">
        <f>AM13</f>
        <v>2.9701207455556626</v>
      </c>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164"/>
      <c r="AP24" s="164"/>
      <c r="AQ24" s="167"/>
      <c r="AR24" s="167"/>
      <c r="AS24" s="164"/>
      <c r="AT24" s="164"/>
      <c r="AU24" s="164"/>
      <c r="AV24" s="164"/>
      <c r="AW24" s="164"/>
      <c r="AX24" s="164"/>
      <c r="AY24" s="164"/>
      <c r="AZ24" s="164"/>
      <c r="BA24" s="164"/>
      <c r="BB24" s="164"/>
      <c r="BC24" s="164"/>
      <c r="BD24" s="164"/>
      <c r="BE24" s="164"/>
      <c r="BF24" s="164"/>
      <c r="BG24" s="164"/>
      <c r="BH24" s="164"/>
      <c r="BI24" s="164"/>
      <c r="BJ24" s="164"/>
      <c r="BK24" s="164"/>
      <c r="BL24" s="164"/>
      <c r="BM24" s="164"/>
      <c r="BN24" s="164"/>
      <c r="BO24" s="164"/>
      <c r="BP24" s="164"/>
      <c r="BQ24" s="164"/>
      <c r="BR24" s="164"/>
      <c r="BS24" s="164"/>
      <c r="BT24" s="164"/>
      <c r="BU24" s="164"/>
      <c r="BV24" s="164"/>
      <c r="BW24" s="164"/>
      <c r="BX24" s="164"/>
    </row>
    <row r="25" spans="1:76">
      <c r="A25" s="4"/>
      <c r="B25" s="4"/>
      <c r="C25" s="4"/>
      <c r="D25" s="4"/>
      <c r="E25" s="4"/>
      <c r="F25" s="4"/>
      <c r="G25" s="4"/>
      <c r="H25" s="167" t="str">
        <f>"("&amp;FIXED(H24-((1.96*(SQRT(((H24/100)*(1-H24/100))/$CA$9)))*100),1)&amp;$BZ$16&amp;FIXED(H24+((1.96*(SQRT(((H24/100)*(1-H24/100))/$CA$9)))*100),1)&amp;")"</f>
        <v>(2.6-3.7)</v>
      </c>
      <c r="I25" s="164"/>
      <c r="J25" s="164"/>
      <c r="K25" s="164"/>
      <c r="L25" s="164"/>
      <c r="M25" s="164"/>
      <c r="N25" s="167" t="str">
        <f>"("&amp;FIXED(N24-((1.96*(SQRT(((N24/100)*(1-N24/100))/$CD$9)))*100),1)&amp;$BZ$16&amp;FIXED(N24+((1.96*(SQRT(((N24/100)*(1-N24/100))/$CD$9)))*100),1)&amp;")"</f>
        <v>(1.7-4.3)</v>
      </c>
      <c r="O25" s="4"/>
      <c r="P25" s="4"/>
      <c r="Q25" s="395"/>
      <c r="R25" s="167"/>
      <c r="S25" s="167"/>
      <c r="T25" s="164"/>
      <c r="U25" s="164"/>
      <c r="V25" s="167"/>
      <c r="W25" s="164"/>
      <c r="X25" s="164"/>
      <c r="Y25" s="164"/>
      <c r="Z25" s="4"/>
      <c r="AA25" s="4"/>
      <c r="AB25" s="4"/>
      <c r="AC25" s="4"/>
      <c r="AD25" s="4"/>
      <c r="AE25" s="4"/>
      <c r="AF25" s="4"/>
      <c r="AG25" s="4"/>
      <c r="AH25" s="4"/>
      <c r="AI25" s="4"/>
      <c r="AJ25" s="4"/>
      <c r="AK25" s="4"/>
      <c r="AL25" s="395"/>
      <c r="AM25" s="4"/>
      <c r="AN25" s="4"/>
      <c r="AO25" s="164"/>
      <c r="AP25" s="164"/>
      <c r="AQ25" s="164"/>
      <c r="AR25" s="164"/>
      <c r="AS25" s="164"/>
      <c r="AT25" s="164"/>
      <c r="AU25" s="167"/>
      <c r="AV25" s="164"/>
      <c r="AW25" s="164"/>
      <c r="AX25" s="164"/>
      <c r="AY25" s="4"/>
      <c r="AZ25" s="4"/>
      <c r="BA25" s="4"/>
      <c r="BB25" s="164"/>
      <c r="BC25" s="164"/>
      <c r="BD25" s="164"/>
      <c r="BE25" s="164"/>
      <c r="BF25" s="164"/>
      <c r="BG25" s="164"/>
      <c r="BH25" s="164"/>
      <c r="BI25" s="164"/>
      <c r="BJ25" s="164"/>
      <c r="BK25" s="164"/>
      <c r="BL25" s="164"/>
      <c r="BM25" s="164"/>
      <c r="BN25" s="164"/>
      <c r="BO25" s="164"/>
      <c r="BP25" s="164"/>
      <c r="BQ25" s="164"/>
      <c r="BR25" s="164"/>
      <c r="BS25" s="164"/>
      <c r="BT25" s="164"/>
      <c r="BU25" s="164"/>
      <c r="BV25" s="164"/>
      <c r="BW25" s="164"/>
      <c r="BX25" s="164"/>
    </row>
    <row r="26" spans="1:76">
      <c r="A26" s="4"/>
      <c r="B26" s="165" t="str">
        <f>Q9</f>
        <v>Smoker (daily)</v>
      </c>
      <c r="C26" s="166">
        <f>R9</f>
        <v>1.6</v>
      </c>
      <c r="D26" s="164"/>
      <c r="E26" s="168">
        <f>U9</f>
        <v>6.7111912290552311</v>
      </c>
      <c r="F26" s="168">
        <f>V9</f>
        <v>3.8708467796918318</v>
      </c>
      <c r="G26" s="168">
        <f>W9</f>
        <v>69.871117999999996</v>
      </c>
      <c r="H26" s="168">
        <f>X9</f>
        <v>1.2785872542364487</v>
      </c>
      <c r="I26" s="164"/>
      <c r="J26" s="166"/>
      <c r="K26" s="168">
        <f>AJ9</f>
        <v>19.553072625698327</v>
      </c>
      <c r="L26" s="168">
        <f>AK9</f>
        <v>10.500000000000002</v>
      </c>
      <c r="M26" s="168">
        <f>AL9</f>
        <v>72.71567306</v>
      </c>
      <c r="N26" s="168">
        <f>AM9</f>
        <v>3.2647653325604247</v>
      </c>
      <c r="O26" s="4"/>
      <c r="P26" s="4"/>
      <c r="R26" s="167"/>
      <c r="S26" s="167"/>
      <c r="T26" s="164"/>
      <c r="U26" s="164"/>
      <c r="V26" s="167"/>
      <c r="W26" s="164"/>
      <c r="X26" s="164"/>
      <c r="Y26" s="164"/>
      <c r="Z26" s="4"/>
      <c r="AA26" s="4"/>
      <c r="AB26" s="4"/>
      <c r="AC26" s="4"/>
      <c r="AD26" s="4"/>
      <c r="AE26" s="4"/>
      <c r="AF26" s="4"/>
      <c r="AG26" s="4"/>
      <c r="AH26" s="4"/>
      <c r="AI26" s="4"/>
      <c r="AJ26" s="4"/>
      <c r="AK26" s="4"/>
      <c r="AM26" s="4"/>
      <c r="AN26" s="4"/>
      <c r="AO26" s="164"/>
      <c r="AP26" s="164"/>
      <c r="AQ26" s="164"/>
      <c r="AR26" s="164"/>
      <c r="AS26" s="164"/>
      <c r="AT26" s="164"/>
      <c r="AU26" s="167"/>
      <c r="AV26" s="164"/>
      <c r="AW26" s="164"/>
      <c r="AX26" s="164"/>
      <c r="AY26" s="4"/>
      <c r="AZ26" s="4"/>
      <c r="BA26" s="4"/>
      <c r="BB26" s="164"/>
      <c r="BC26" s="164"/>
      <c r="BD26" s="164"/>
      <c r="BE26" s="164"/>
      <c r="BF26" s="164"/>
      <c r="BG26" s="164"/>
      <c r="BH26" s="164"/>
      <c r="BI26" s="164"/>
      <c r="BJ26" s="164"/>
      <c r="BK26" s="164"/>
      <c r="BL26" s="164"/>
      <c r="BM26" s="164"/>
      <c r="BN26" s="164"/>
      <c r="BO26" s="164"/>
      <c r="BP26" s="164"/>
      <c r="BQ26" s="164"/>
      <c r="BR26" s="164"/>
      <c r="BS26" s="164"/>
      <c r="BT26" s="164"/>
      <c r="BU26" s="164"/>
      <c r="BV26" s="164"/>
      <c r="BW26" s="164"/>
      <c r="BX26" s="164"/>
    </row>
    <row r="27" spans="1:76">
      <c r="A27" s="4"/>
      <c r="B27" s="4"/>
      <c r="C27" s="4"/>
      <c r="D27" s="4"/>
      <c r="E27" s="4"/>
      <c r="F27" s="4"/>
      <c r="G27" s="4"/>
      <c r="H27" s="167" t="str">
        <f>"("&amp;FIXED(H26-((1.96*(SQRT(((H26/100)*(1-H26/100))/$CA$9)))*100),1)&amp;$BZ$16&amp;FIXED(H26+((1.96*(SQRT(((H26/100)*(1-H26/100))/$CA$9)))*100),1)&amp;")"</f>
        <v>(0.9-1.6)</v>
      </c>
      <c r="I27" s="164"/>
      <c r="J27" s="164"/>
      <c r="K27" s="164"/>
      <c r="L27" s="164"/>
      <c r="M27" s="164"/>
      <c r="N27" s="167" t="str">
        <f>"("&amp;FIXED(N26-((1.96*(SQRT(((N26/100)*(1-N26/100))/$CD$9)))*100),1)&amp;$BZ$16&amp;FIXED(N26+((1.96*(SQRT(((N26/100)*(1-N26/100))/$CD$9)))*100),1)&amp;")"</f>
        <v>(1.9-4.6)</v>
      </c>
      <c r="O27" s="4"/>
      <c r="P27" s="4"/>
      <c r="Q27" s="395"/>
      <c r="R27" s="167"/>
      <c r="S27" s="167"/>
      <c r="T27" s="164"/>
      <c r="U27" s="164"/>
      <c r="V27" s="167"/>
      <c r="W27" s="164"/>
      <c r="X27" s="164"/>
      <c r="Y27" s="164"/>
      <c r="Z27" s="4"/>
      <c r="AA27" s="4"/>
      <c r="AB27" s="4"/>
      <c r="AC27" s="4"/>
      <c r="AD27" s="4"/>
      <c r="AE27" s="4"/>
      <c r="AF27" s="4"/>
      <c r="AG27" s="4"/>
      <c r="AH27" s="4"/>
      <c r="AI27" s="4"/>
      <c r="AJ27" s="4"/>
      <c r="AK27" s="4"/>
      <c r="AL27" s="396"/>
      <c r="AM27" s="4"/>
      <c r="AN27" s="4"/>
      <c r="AO27" s="391"/>
      <c r="AP27" s="164"/>
      <c r="AQ27" s="164"/>
      <c r="AR27" s="164"/>
      <c r="AS27" s="164"/>
      <c r="AT27" s="164"/>
      <c r="AU27" s="167"/>
      <c r="AV27" s="164"/>
      <c r="AW27" s="164"/>
      <c r="AX27" s="164"/>
      <c r="AY27" s="4"/>
      <c r="AZ27" s="4"/>
      <c r="BA27" s="4"/>
      <c r="BB27" s="164"/>
      <c r="BC27" s="164"/>
      <c r="BD27" s="164"/>
      <c r="BE27" s="164"/>
      <c r="BF27" s="164"/>
      <c r="BG27" s="164"/>
      <c r="BH27" s="164"/>
      <c r="BI27" s="164"/>
      <c r="BJ27" s="164"/>
      <c r="BK27" s="164"/>
      <c r="BL27" s="164"/>
      <c r="BM27" s="164"/>
      <c r="BN27" s="164"/>
      <c r="BO27" s="164"/>
      <c r="BP27" s="164"/>
      <c r="BQ27" s="164"/>
      <c r="BR27" s="164"/>
      <c r="BS27" s="164"/>
      <c r="BT27" s="164"/>
      <c r="BU27" s="164"/>
      <c r="BV27" s="164"/>
      <c r="BW27" s="164"/>
      <c r="BX27" s="164"/>
    </row>
    <row r="28" spans="1:76">
      <c r="A28" s="4"/>
      <c r="B28" s="165" t="str">
        <f>Q17</f>
        <v>Air pollution</v>
      </c>
      <c r="C28" s="166">
        <f>R17</f>
        <v>1.1000000000000001</v>
      </c>
      <c r="D28" s="164"/>
      <c r="E28" s="168">
        <f>U17</f>
        <v>65.516288516906997</v>
      </c>
      <c r="F28" s="168">
        <f>V17</f>
        <v>6.1487833853858049</v>
      </c>
      <c r="G28" s="168">
        <f>W17</f>
        <v>54.454162999999987</v>
      </c>
      <c r="H28" s="168">
        <f>X17</f>
        <v>2.0310171166839694</v>
      </c>
      <c r="I28" s="164"/>
      <c r="J28" s="166"/>
      <c r="K28" s="168">
        <f>AJ17</f>
        <v>34.871099050203533</v>
      </c>
      <c r="L28" s="168">
        <f>AK17</f>
        <v>3.3696079716795633</v>
      </c>
      <c r="M28" s="168">
        <f>AL17</f>
        <v>44.131786000000005</v>
      </c>
      <c r="N28" s="168">
        <f>AM17</f>
        <v>1.04771231335797</v>
      </c>
      <c r="O28" s="4"/>
      <c r="P28" s="4"/>
      <c r="Q28" s="392"/>
      <c r="R28" s="167"/>
      <c r="S28" s="167"/>
      <c r="T28" s="164"/>
      <c r="U28" s="164"/>
      <c r="V28" s="167"/>
      <c r="W28" s="164"/>
      <c r="X28" s="164"/>
      <c r="Y28" s="164"/>
      <c r="Z28" s="4"/>
      <c r="AA28" s="4"/>
      <c r="AB28" s="4"/>
      <c r="AC28" s="4"/>
      <c r="AD28" s="4"/>
      <c r="AE28" s="4"/>
      <c r="AF28" s="4"/>
      <c r="AG28" s="4"/>
      <c r="AH28" s="4"/>
      <c r="AI28" s="4"/>
      <c r="AJ28" s="4"/>
      <c r="AK28" s="4"/>
      <c r="AL28" s="4"/>
      <c r="AM28" s="4"/>
      <c r="AN28" s="4"/>
      <c r="AO28" s="391"/>
      <c r="AP28" s="164"/>
      <c r="AQ28" s="164"/>
      <c r="AR28" s="164"/>
      <c r="AS28" s="164"/>
      <c r="AT28" s="164"/>
      <c r="AU28" s="167"/>
      <c r="AV28" s="164"/>
      <c r="AW28" s="164"/>
      <c r="AX28" s="164"/>
      <c r="AY28" s="4"/>
      <c r="AZ28" s="4"/>
      <c r="BA28" s="4"/>
      <c r="BB28" s="164"/>
      <c r="BC28" s="164"/>
      <c r="BD28" s="164"/>
      <c r="BE28" s="164"/>
      <c r="BF28" s="164"/>
      <c r="BG28" s="164"/>
      <c r="BH28" s="164"/>
      <c r="BI28" s="164"/>
      <c r="BJ28" s="164"/>
      <c r="BK28" s="164"/>
      <c r="BL28" s="164"/>
      <c r="BM28" s="164"/>
      <c r="BN28" s="164"/>
      <c r="BO28" s="164"/>
      <c r="BP28" s="164"/>
      <c r="BQ28" s="164"/>
      <c r="BR28" s="164"/>
      <c r="BS28" s="164"/>
      <c r="BT28" s="164"/>
      <c r="BU28" s="164"/>
      <c r="BV28" s="164"/>
      <c r="BW28" s="164"/>
      <c r="BX28" s="164"/>
    </row>
    <row r="29" spans="1:76">
      <c r="A29" s="4"/>
      <c r="B29" s="4"/>
      <c r="C29" s="4"/>
      <c r="D29" s="4"/>
      <c r="E29" s="4"/>
      <c r="F29" s="4"/>
      <c r="G29" s="4"/>
      <c r="H29" s="167" t="str">
        <f>"("&amp;FIXED(H28-((1.96*(SQRT(((H28/100)*(1-H28/100))/$CA$9)))*100),1)&amp;$BZ$16&amp;FIXED(H28+((1.96*(SQRT(((H28/100)*(1-H28/100))/$CA$9)))*100),1)&amp;")"</f>
        <v>(1.6-2.5)</v>
      </c>
      <c r="I29" s="164"/>
      <c r="J29" s="164"/>
      <c r="K29" s="164"/>
      <c r="L29" s="164"/>
      <c r="M29" s="164"/>
      <c r="N29" s="167" t="str">
        <f>"("&amp;FIXED(N28-((1.96*(SQRT(((N28/100)*(1-N28/100))/$CD$9)))*100),1)&amp;$BZ$16&amp;FIXED(N28+((1.96*(SQRT(((N28/100)*(1-N28/100))/$CD$9)))*100),1)&amp;")"</f>
        <v>(0.3-1.8)</v>
      </c>
      <c r="O29" s="4"/>
      <c r="P29" s="4"/>
      <c r="Q29" s="393"/>
      <c r="R29" s="167"/>
      <c r="S29" s="167"/>
      <c r="T29" s="164"/>
      <c r="U29" s="164"/>
      <c r="V29" s="167"/>
      <c r="W29" s="164"/>
      <c r="X29" s="164"/>
      <c r="Y29" s="164"/>
      <c r="Z29" s="4"/>
      <c r="AA29" s="4"/>
      <c r="AB29" s="4"/>
      <c r="AC29" s="4"/>
      <c r="AD29" s="4"/>
      <c r="AE29" s="4"/>
      <c r="AF29" s="4"/>
      <c r="AG29" s="4"/>
      <c r="AH29" s="4"/>
      <c r="AI29" s="4"/>
      <c r="AJ29" s="4"/>
      <c r="AK29" s="4"/>
      <c r="AL29" s="4"/>
      <c r="AM29" s="4"/>
      <c r="AN29" s="4"/>
      <c r="AO29" s="391"/>
      <c r="AP29" s="164"/>
      <c r="AQ29" s="164"/>
      <c r="AR29" s="164"/>
      <c r="AS29" s="164"/>
      <c r="AT29" s="164"/>
      <c r="AU29" s="167"/>
      <c r="AV29" s="164"/>
      <c r="AW29" s="164"/>
      <c r="AX29" s="164"/>
      <c r="AY29" s="4"/>
      <c r="AZ29" s="4"/>
      <c r="BA29" s="4"/>
      <c r="BB29" s="164"/>
      <c r="BC29" s="164"/>
      <c r="BD29" s="164"/>
      <c r="BE29" s="164"/>
      <c r="BF29" s="164"/>
      <c r="BG29" s="164"/>
      <c r="BH29" s="164"/>
      <c r="BI29" s="164"/>
      <c r="BJ29" s="164"/>
      <c r="BK29" s="164"/>
      <c r="BL29" s="164"/>
      <c r="BM29" s="164"/>
      <c r="BN29" s="164"/>
      <c r="BO29" s="164"/>
      <c r="BP29" s="164"/>
      <c r="BQ29" s="164"/>
      <c r="BR29" s="164"/>
      <c r="BS29" s="164"/>
      <c r="BT29" s="164"/>
      <c r="BU29" s="164"/>
      <c r="BV29" s="164"/>
      <c r="BW29" s="164"/>
      <c r="BX29" s="164"/>
    </row>
    <row r="30" spans="1:76">
      <c r="A30" s="4"/>
      <c r="B30" s="165" t="str">
        <f>Q16</f>
        <v>Social isolation</v>
      </c>
      <c r="C30" s="167">
        <f>R16</f>
        <v>1.57</v>
      </c>
      <c r="D30" s="164"/>
      <c r="E30" s="168">
        <f>U16</f>
        <v>5.2186177715091677</v>
      </c>
      <c r="F30" s="168">
        <f>V16</f>
        <v>2.8886849566491808</v>
      </c>
      <c r="G30" s="168">
        <f>W16</f>
        <v>58.16783307</v>
      </c>
      <c r="H30" s="168">
        <f>X16</f>
        <v>0.95416738953698788</v>
      </c>
      <c r="I30" s="164"/>
      <c r="J30" s="167"/>
      <c r="K30" s="168">
        <f>AJ16</f>
        <v>4.3290043290043299</v>
      </c>
      <c r="L30" s="168">
        <f>AK16</f>
        <v>2.4081115335868195</v>
      </c>
      <c r="M30" s="168">
        <f>AL16</f>
        <v>57.398804816029994</v>
      </c>
      <c r="N30" s="168">
        <f>AM16</f>
        <v>0.74875419540887289</v>
      </c>
      <c r="O30" s="4"/>
      <c r="P30" s="4"/>
      <c r="Q30" s="393"/>
      <c r="R30" s="167"/>
      <c r="S30" s="167"/>
      <c r="T30" s="164"/>
      <c r="U30" s="164"/>
      <c r="V30" s="167"/>
      <c r="W30" s="164"/>
      <c r="X30" s="164"/>
      <c r="Y30" s="164"/>
      <c r="Z30" s="4"/>
      <c r="AA30" s="4"/>
      <c r="AB30" s="4"/>
      <c r="AC30" s="4"/>
      <c r="AD30" s="4"/>
      <c r="AE30" s="4"/>
      <c r="AF30" s="4"/>
      <c r="AG30" s="4"/>
      <c r="AH30" s="4"/>
      <c r="AI30" s="4"/>
      <c r="AJ30" s="4"/>
      <c r="AK30" s="4"/>
      <c r="AL30" s="4"/>
      <c r="AM30" s="4"/>
      <c r="AN30" s="4"/>
      <c r="AO30" s="391"/>
      <c r="AP30" s="164"/>
      <c r="AQ30" s="164"/>
      <c r="AR30" s="164"/>
      <c r="AS30" s="164"/>
      <c r="AT30" s="164"/>
      <c r="AU30" s="167"/>
      <c r="AV30" s="164"/>
      <c r="AW30" s="164"/>
      <c r="AX30" s="164"/>
      <c r="AY30" s="4"/>
      <c r="AZ30" s="4"/>
      <c r="BA30" s="4"/>
      <c r="BB30" s="164"/>
      <c r="BC30" s="164"/>
      <c r="BD30" s="164"/>
      <c r="BE30" s="164"/>
      <c r="BF30" s="164"/>
      <c r="BG30" s="164"/>
      <c r="BH30" s="164"/>
      <c r="BI30" s="164"/>
      <c r="BJ30" s="164"/>
      <c r="BK30" s="164"/>
      <c r="BL30" s="164"/>
      <c r="BM30" s="164"/>
      <c r="BN30" s="164"/>
      <c r="BO30" s="164"/>
      <c r="BP30" s="164"/>
      <c r="BQ30" s="164"/>
      <c r="BR30" s="164"/>
      <c r="BS30" s="164"/>
      <c r="BT30" s="164"/>
      <c r="BU30" s="164"/>
      <c r="BV30" s="164"/>
      <c r="BW30" s="164"/>
      <c r="BX30" s="164"/>
    </row>
    <row r="31" spans="1:76">
      <c r="A31" s="4"/>
      <c r="B31" s="4"/>
      <c r="C31" s="4"/>
      <c r="D31" s="4"/>
      <c r="E31" s="4"/>
      <c r="F31" s="4"/>
      <c r="G31" s="4"/>
      <c r="H31" s="167" t="str">
        <f>"("&amp;FIXED(H30-((1.96*(SQRT(((H30/100)*(1-H30/100))/$CA$9)))*100),1)&amp;$BZ$16&amp;FIXED(H30+((1.96*(SQRT(((H30/100)*(1-H30/100))/$CA$9)))*100),1)&amp;")"</f>
        <v>(0.7-1.3)</v>
      </c>
      <c r="I31" s="164"/>
      <c r="J31" s="164"/>
      <c r="K31" s="164"/>
      <c r="L31" s="164"/>
      <c r="M31" s="164"/>
      <c r="N31" s="167" t="str">
        <f>"("&amp;FIXED(N30-((1.96*(SQRT(((N30/100)*(1-N30/100))/$CD$9)))*100),1)&amp;$BZ$16&amp;FIXED(N30+((1.96*(SQRT(((N30/100)*(1-N30/100))/$CD$9)))*100),1)&amp;")"</f>
        <v>(0.1-1.4)</v>
      </c>
      <c r="O31" s="4"/>
      <c r="P31" s="4"/>
      <c r="Q31" s="393"/>
      <c r="R31" s="184"/>
      <c r="S31" s="184"/>
      <c r="T31" s="164"/>
      <c r="U31" s="164"/>
      <c r="V31" s="167"/>
      <c r="W31" s="164"/>
      <c r="X31" s="164"/>
      <c r="Y31" s="164"/>
      <c r="Z31" s="4"/>
      <c r="AA31" s="4"/>
      <c r="AB31" s="4"/>
      <c r="AC31" s="4"/>
      <c r="AD31" s="4"/>
      <c r="AE31" s="4"/>
      <c r="AF31" s="4"/>
      <c r="AG31" s="4"/>
      <c r="AH31" s="4"/>
      <c r="AI31" s="4"/>
      <c r="AJ31" s="4"/>
      <c r="AK31" s="4"/>
      <c r="AL31" s="4"/>
      <c r="AM31" s="4"/>
      <c r="AN31" s="4"/>
      <c r="AO31" s="391"/>
      <c r="AP31" s="164"/>
      <c r="AQ31" s="164"/>
      <c r="AR31" s="164"/>
      <c r="AS31" s="164"/>
      <c r="AT31" s="164"/>
      <c r="AU31" s="167"/>
      <c r="AV31" s="164"/>
      <c r="AW31" s="164"/>
      <c r="AX31" s="164"/>
      <c r="AY31" s="4"/>
      <c r="AZ31" s="4"/>
      <c r="BA31" s="4"/>
      <c r="BB31" s="164"/>
      <c r="BC31" s="164"/>
      <c r="BD31" s="164"/>
      <c r="BE31" s="164"/>
      <c r="BF31" s="164"/>
      <c r="BG31" s="164"/>
      <c r="BH31" s="164"/>
      <c r="BI31" s="164"/>
      <c r="BJ31" s="164"/>
      <c r="BK31" s="164"/>
      <c r="BL31" s="164"/>
      <c r="BM31" s="164"/>
      <c r="BN31" s="164"/>
      <c r="BO31" s="164"/>
      <c r="BP31" s="164"/>
      <c r="BQ31" s="164"/>
      <c r="BR31" s="164"/>
      <c r="BS31" s="164"/>
      <c r="BT31" s="164"/>
      <c r="BU31" s="164"/>
      <c r="BV31" s="164"/>
      <c r="BW31" s="164"/>
      <c r="BX31" s="164"/>
    </row>
    <row r="32" spans="1:76">
      <c r="A32" s="4"/>
      <c r="B32" s="413" t="str">
        <f>Q18</f>
        <v>Total</v>
      </c>
      <c r="C32" s="620"/>
      <c r="D32" s="164"/>
      <c r="E32" s="620"/>
      <c r="F32" s="621"/>
      <c r="G32" s="620"/>
      <c r="H32" s="185">
        <f>X18</f>
        <v>41.168886066519619</v>
      </c>
      <c r="I32" s="164"/>
      <c r="J32" s="620"/>
      <c r="K32" s="620"/>
      <c r="L32" s="621"/>
      <c r="M32" s="620"/>
      <c r="N32" s="185">
        <f>AM18</f>
        <v>49.244734486368522</v>
      </c>
      <c r="O32" s="4"/>
      <c r="P32" s="4"/>
      <c r="Q32" s="164"/>
      <c r="R32" s="167"/>
      <c r="S32" s="167"/>
      <c r="T32" s="164"/>
      <c r="U32" s="164"/>
      <c r="V32" s="167"/>
      <c r="W32" s="164"/>
      <c r="X32" s="164"/>
      <c r="Y32" s="164"/>
      <c r="Z32" s="4"/>
      <c r="AA32" s="4"/>
      <c r="AB32" s="4"/>
      <c r="AC32" s="4"/>
      <c r="AD32" s="4"/>
      <c r="AE32" s="4"/>
      <c r="AF32" s="4"/>
      <c r="AG32" s="4"/>
      <c r="AH32" s="4"/>
      <c r="AI32" s="4"/>
      <c r="AJ32" s="4"/>
      <c r="AK32" s="4"/>
      <c r="AL32" s="4"/>
      <c r="AM32" s="4"/>
      <c r="AN32" s="4"/>
      <c r="AO32" s="391"/>
      <c r="AP32" s="164"/>
      <c r="AQ32" s="164"/>
      <c r="AR32" s="164"/>
      <c r="AS32" s="164"/>
      <c r="AT32" s="164"/>
      <c r="AU32" s="167"/>
      <c r="AV32" s="164"/>
      <c r="AW32" s="164"/>
      <c r="AX32" s="164"/>
      <c r="AY32" s="4"/>
      <c r="AZ32" s="4"/>
      <c r="BA32" s="4"/>
      <c r="BB32" s="164"/>
      <c r="BC32" s="164"/>
      <c r="BD32" s="164"/>
      <c r="BE32" s="164"/>
      <c r="BF32" s="164"/>
      <c r="BG32" s="164"/>
      <c r="BH32" s="164"/>
      <c r="BI32" s="164"/>
      <c r="BJ32" s="164"/>
      <c r="BK32" s="164"/>
      <c r="BL32" s="164"/>
      <c r="BM32" s="164"/>
      <c r="BN32" s="164"/>
      <c r="BO32" s="164"/>
      <c r="BP32" s="164"/>
      <c r="BQ32" s="164"/>
      <c r="BR32" s="164"/>
      <c r="BS32" s="164"/>
      <c r="BT32" s="164"/>
      <c r="BU32" s="164"/>
      <c r="BV32" s="164"/>
      <c r="BW32" s="164"/>
      <c r="BX32" s="164"/>
    </row>
    <row r="33" spans="1:76">
      <c r="A33" s="4"/>
      <c r="B33" s="544"/>
      <c r="C33" s="544"/>
      <c r="D33" s="544"/>
      <c r="E33" s="544"/>
      <c r="F33" s="544"/>
      <c r="G33" s="544"/>
      <c r="H33" s="422" t="str">
        <f>"("&amp;FIXED(H32-((1.96*(SQRT(((H32/100)*(1-H32/100))/$CA$11)))*100),1)&amp;$BZ$16&amp;FIXED(H32+((1.96*(SQRT(((H32/100)*(1-H32/100))/$CA$11)))*100),1)&amp;")"</f>
        <v>(40.2-42.1)</v>
      </c>
      <c r="I33" s="172"/>
      <c r="J33" s="172"/>
      <c r="K33" s="172"/>
      <c r="L33" s="172"/>
      <c r="M33" s="172"/>
      <c r="N33" s="422" t="str">
        <f>"("&amp;FIXED(N32-((1.96*(SQRT(((N32/100)*(1-N32/100))/$CD$14)))*100),1)&amp;$BZ$16&amp;FIXED(N32+((1.96*(SQRT(((N32/100)*(1-N32/100))/$CD$14)))*100),1)&amp;")"</f>
        <v>(48.3-50.2)</v>
      </c>
      <c r="O33" s="4"/>
      <c r="P33" s="4"/>
      <c r="Q33" s="393"/>
      <c r="R33" s="164"/>
      <c r="S33" s="164"/>
      <c r="T33" s="164"/>
      <c r="U33" s="164"/>
      <c r="V33" s="167"/>
      <c r="W33" s="164"/>
      <c r="X33" s="164"/>
      <c r="Y33" s="164"/>
      <c r="Z33" s="4"/>
      <c r="AA33" s="4"/>
      <c r="AB33" s="4"/>
      <c r="AC33" s="4"/>
      <c r="AD33" s="4"/>
      <c r="AE33" s="4"/>
      <c r="AF33" s="4"/>
      <c r="AG33" s="4"/>
      <c r="AH33" s="4"/>
      <c r="AI33" s="4"/>
      <c r="AJ33" s="4"/>
      <c r="AK33" s="4"/>
      <c r="AL33" s="4"/>
      <c r="AM33" s="4"/>
      <c r="AN33" s="4"/>
      <c r="AO33" s="391"/>
      <c r="AP33" s="164"/>
      <c r="AQ33" s="164"/>
      <c r="AR33" s="164"/>
      <c r="AS33" s="164"/>
      <c r="AT33" s="164"/>
      <c r="AU33" s="167"/>
      <c r="AV33" s="164"/>
      <c r="AW33" s="164"/>
      <c r="AX33" s="164"/>
      <c r="AY33" s="4"/>
      <c r="AZ33" s="4"/>
      <c r="BA33" s="4"/>
      <c r="BB33" s="164"/>
      <c r="BC33" s="164"/>
      <c r="BD33" s="164"/>
      <c r="BE33" s="164"/>
      <c r="BF33" s="164"/>
      <c r="BG33" s="164"/>
      <c r="BH33" s="164"/>
      <c r="BI33" s="164"/>
      <c r="BJ33" s="164"/>
      <c r="BK33" s="164"/>
      <c r="BL33" s="164"/>
      <c r="BM33" s="164"/>
      <c r="BN33" s="164"/>
      <c r="BO33" s="164"/>
      <c r="BP33" s="164"/>
      <c r="BQ33" s="164"/>
      <c r="BR33" s="164"/>
      <c r="BS33" s="164"/>
      <c r="BT33" s="164"/>
      <c r="BU33" s="164"/>
      <c r="BV33" s="164"/>
      <c r="BW33" s="164"/>
      <c r="BX33" s="164"/>
    </row>
    <row r="34" spans="1:76">
      <c r="A34" s="4"/>
      <c r="B34" s="4"/>
      <c r="C34" s="4"/>
      <c r="D34" s="4"/>
      <c r="E34" s="4"/>
      <c r="F34" s="4"/>
      <c r="G34" s="4"/>
      <c r="H34" s="3">
        <f>RANK(H8,H8:H30)</f>
        <v>2</v>
      </c>
      <c r="I34" s="4"/>
      <c r="J34" s="4"/>
      <c r="K34" s="4"/>
      <c r="L34" s="4"/>
      <c r="M34" s="4"/>
      <c r="N34" s="3">
        <f>RANK(N8,N8:N30)</f>
        <v>1</v>
      </c>
      <c r="O34" s="4"/>
      <c r="P34" s="4"/>
      <c r="Q34" s="164"/>
      <c r="R34" s="164"/>
      <c r="S34" s="164"/>
      <c r="T34" s="164"/>
      <c r="U34" s="164"/>
      <c r="V34" s="167"/>
      <c r="W34" s="164"/>
      <c r="X34" s="164"/>
      <c r="Y34" s="164"/>
      <c r="Z34" s="4"/>
      <c r="AA34" s="4"/>
      <c r="AB34" s="4"/>
      <c r="AC34" s="4"/>
      <c r="AD34" s="4"/>
      <c r="AE34" s="4"/>
      <c r="AF34" s="4"/>
      <c r="AG34" s="4"/>
      <c r="AH34" s="4"/>
      <c r="AI34" s="4"/>
      <c r="AJ34" s="4"/>
      <c r="AK34" s="4"/>
      <c r="AL34" s="4"/>
      <c r="AM34" s="4"/>
      <c r="AN34" s="4"/>
      <c r="AO34" s="391"/>
      <c r="AP34" s="164"/>
      <c r="AQ34" s="164"/>
      <c r="AR34" s="164"/>
      <c r="AS34" s="164"/>
      <c r="AT34" s="164"/>
      <c r="AU34" s="167"/>
      <c r="AV34" s="164"/>
      <c r="AW34" s="164"/>
      <c r="AX34" s="164"/>
      <c r="AY34" s="4"/>
      <c r="AZ34" s="4"/>
      <c r="BA34" s="4"/>
      <c r="BB34" s="164"/>
      <c r="BC34" s="164"/>
      <c r="BD34" s="164"/>
      <c r="BE34" s="164"/>
      <c r="BF34" s="164"/>
      <c r="BG34" s="164"/>
      <c r="BH34" s="164"/>
      <c r="BI34" s="164"/>
      <c r="BJ34" s="164"/>
      <c r="BK34" s="164"/>
      <c r="BL34" s="164"/>
      <c r="BM34" s="164"/>
      <c r="BN34" s="164"/>
      <c r="BO34" s="164"/>
      <c r="BP34" s="164"/>
      <c r="BQ34" s="164"/>
      <c r="BR34" s="164"/>
      <c r="BS34" s="164"/>
      <c r="BT34" s="164"/>
      <c r="BU34" s="164"/>
      <c r="BV34" s="164"/>
      <c r="BW34" s="164"/>
      <c r="BX34" s="164"/>
    </row>
    <row r="35" spans="1:76">
      <c r="A35" s="4"/>
      <c r="B35" s="4"/>
      <c r="C35" s="4"/>
      <c r="D35" s="4"/>
      <c r="E35" s="4"/>
      <c r="F35" s="4"/>
      <c r="G35" s="4"/>
      <c r="H35" s="3"/>
      <c r="I35" s="4"/>
      <c r="J35" s="4"/>
      <c r="K35" s="4"/>
      <c r="L35" s="4"/>
      <c r="M35" s="4"/>
      <c r="N35" s="3"/>
      <c r="O35" s="4"/>
      <c r="P35" s="4"/>
      <c r="Q35" s="164"/>
      <c r="R35" s="164"/>
      <c r="S35" s="164"/>
      <c r="T35" s="164"/>
      <c r="U35" s="164"/>
      <c r="V35" s="167"/>
      <c r="W35" s="164"/>
      <c r="X35" s="164"/>
      <c r="Y35" s="164"/>
      <c r="Z35" s="4"/>
      <c r="AA35" s="4"/>
      <c r="AB35" s="4"/>
      <c r="AC35" s="4"/>
      <c r="AD35" s="4"/>
      <c r="AE35" s="4"/>
      <c r="AF35" s="4"/>
      <c r="AG35" s="4"/>
      <c r="AH35" s="4"/>
      <c r="AI35" s="4"/>
      <c r="AJ35" s="4"/>
      <c r="AK35" s="4"/>
      <c r="AL35" s="4"/>
      <c r="AM35" s="4"/>
      <c r="AN35" s="4"/>
      <c r="AO35" s="391"/>
      <c r="AP35" s="164"/>
      <c r="AQ35" s="164"/>
      <c r="AR35" s="164"/>
      <c r="AS35" s="164"/>
      <c r="AT35" s="164"/>
      <c r="AU35" s="167"/>
      <c r="AV35" s="164"/>
      <c r="AW35" s="164"/>
      <c r="AX35" s="164"/>
      <c r="AY35" s="4"/>
      <c r="AZ35" s="4"/>
      <c r="BA35" s="4"/>
      <c r="BB35" s="164"/>
      <c r="BC35" s="164"/>
      <c r="BD35" s="164"/>
      <c r="BE35" s="164"/>
      <c r="BF35" s="164"/>
      <c r="BG35" s="164"/>
      <c r="BH35" s="164"/>
      <c r="BI35" s="164"/>
      <c r="BJ35" s="164"/>
      <c r="BK35" s="164"/>
      <c r="BL35" s="164"/>
      <c r="BM35" s="164"/>
      <c r="BN35" s="164"/>
      <c r="BO35" s="164"/>
      <c r="BP35" s="164"/>
      <c r="BQ35" s="164"/>
      <c r="BR35" s="164"/>
      <c r="BS35" s="164"/>
      <c r="BT35" s="164"/>
      <c r="BU35" s="164"/>
      <c r="BV35" s="164"/>
      <c r="BW35" s="164"/>
      <c r="BX35" s="164"/>
    </row>
    <row r="36" spans="1:76" ht="14.4" customHeight="1">
      <c r="A36" s="4"/>
      <c r="B36" s="4"/>
      <c r="C36" s="4"/>
      <c r="D36" s="4"/>
      <c r="E36" s="4"/>
      <c r="F36" s="4"/>
      <c r="G36" s="4"/>
      <c r="H36" s="3"/>
      <c r="I36" s="4"/>
      <c r="J36" s="4"/>
      <c r="K36" s="4"/>
      <c r="L36" s="4"/>
      <c r="M36" s="4"/>
      <c r="N36" s="3"/>
      <c r="O36" s="4"/>
      <c r="P36" s="4"/>
      <c r="Q36" s="164"/>
      <c r="R36" s="164"/>
      <c r="S36" s="164"/>
      <c r="T36" s="164"/>
      <c r="U36" s="164"/>
      <c r="V36" s="167"/>
      <c r="W36" s="164"/>
      <c r="X36" s="164"/>
      <c r="Y36" s="164"/>
      <c r="Z36" s="4"/>
      <c r="AA36" s="4"/>
      <c r="AB36" s="4"/>
      <c r="AC36" s="4"/>
      <c r="AD36" s="4"/>
      <c r="AE36" s="4"/>
      <c r="AF36" s="4"/>
      <c r="AG36" s="4"/>
      <c r="AH36" s="4"/>
      <c r="AI36" s="4"/>
      <c r="AJ36" s="4"/>
      <c r="AK36" s="4"/>
      <c r="AL36" s="4"/>
      <c r="AM36" s="4"/>
      <c r="AN36" s="4"/>
      <c r="AO36" s="391"/>
      <c r="AP36" s="164"/>
      <c r="AQ36" s="164"/>
      <c r="AR36" s="164"/>
      <c r="AS36" s="164"/>
      <c r="AT36" s="164"/>
      <c r="AU36" s="167"/>
      <c r="AV36" s="164"/>
      <c r="AW36" s="164"/>
      <c r="AX36" s="164"/>
      <c r="AY36" s="4"/>
      <c r="AZ36" s="4"/>
      <c r="BA36" s="4"/>
      <c r="BB36" s="164"/>
      <c r="BC36" s="164"/>
      <c r="BD36" s="164"/>
      <c r="BE36" s="164"/>
      <c r="BF36" s="164"/>
      <c r="BG36" s="164"/>
      <c r="BH36" s="164"/>
      <c r="BI36" s="164"/>
      <c r="BJ36" s="164"/>
      <c r="BK36" s="164"/>
      <c r="BL36" s="164"/>
      <c r="BM36" s="164"/>
      <c r="BN36" s="164"/>
      <c r="BO36" s="164"/>
      <c r="BP36" s="164"/>
      <c r="BQ36" s="164"/>
      <c r="BR36" s="164"/>
      <c r="BS36" s="164"/>
      <c r="BT36" s="164"/>
      <c r="BU36" s="164"/>
      <c r="BV36" s="164"/>
      <c r="BW36" s="164"/>
      <c r="BX36" s="164"/>
    </row>
    <row r="37" spans="1:76">
      <c r="A37" s="4"/>
      <c r="B37" s="4"/>
      <c r="C37" s="4"/>
      <c r="D37" s="4"/>
      <c r="E37" s="4"/>
      <c r="F37" s="4"/>
      <c r="G37" s="4"/>
      <c r="H37" s="3"/>
      <c r="I37" s="4"/>
      <c r="J37" s="4"/>
      <c r="K37" s="4"/>
      <c r="L37" s="4"/>
      <c r="M37" s="4"/>
      <c r="N37" s="3"/>
      <c r="O37" s="4"/>
      <c r="P37" s="4"/>
      <c r="Q37" s="164"/>
      <c r="R37" s="164"/>
      <c r="S37" s="164"/>
      <c r="T37" s="164"/>
      <c r="U37" s="164"/>
      <c r="V37" s="167"/>
      <c r="W37" s="164"/>
      <c r="X37" s="164"/>
      <c r="Y37" s="164"/>
      <c r="Z37" s="4"/>
      <c r="AA37" s="4"/>
      <c r="AB37" s="4"/>
      <c r="AC37" s="4"/>
      <c r="AD37" s="4"/>
      <c r="AE37" s="4"/>
      <c r="AF37" s="4"/>
      <c r="AG37" s="4"/>
      <c r="AH37" s="4"/>
      <c r="AI37" s="4"/>
      <c r="AJ37" s="4"/>
      <c r="AK37" s="4"/>
      <c r="AL37" s="4"/>
      <c r="AM37" s="4"/>
      <c r="AN37" s="4"/>
      <c r="AO37" s="391"/>
      <c r="AP37" s="164"/>
      <c r="AQ37" s="164"/>
      <c r="AR37" s="164"/>
      <c r="AS37" s="164"/>
      <c r="AT37" s="164"/>
      <c r="AU37" s="167"/>
      <c r="AV37" s="164"/>
      <c r="AW37" s="164"/>
      <c r="AX37" s="164"/>
      <c r="AY37" s="4"/>
      <c r="AZ37" s="4"/>
      <c r="BA37" s="4"/>
      <c r="BB37" s="164"/>
      <c r="BC37" s="164"/>
      <c r="BD37" s="164"/>
      <c r="BE37" s="164"/>
      <c r="BF37" s="164"/>
      <c r="BG37" s="164"/>
      <c r="BH37" s="164"/>
      <c r="BI37" s="164"/>
      <c r="BJ37" s="164"/>
      <c r="BK37" s="164"/>
      <c r="BL37" s="164"/>
      <c r="BM37" s="164"/>
      <c r="BN37" s="164"/>
      <c r="BO37" s="164"/>
      <c r="BP37" s="164"/>
      <c r="BQ37" s="164"/>
      <c r="BR37" s="164"/>
      <c r="BS37" s="164"/>
      <c r="BT37" s="164"/>
      <c r="BU37" s="164"/>
      <c r="BV37" s="164"/>
      <c r="BW37" s="164"/>
      <c r="BX37" s="164"/>
    </row>
    <row r="38" spans="1:76">
      <c r="A38" s="4"/>
      <c r="B38" s="4"/>
      <c r="C38" s="4"/>
      <c r="D38" s="4"/>
      <c r="E38" s="4"/>
      <c r="F38" s="4"/>
      <c r="G38" s="4"/>
      <c r="H38" s="3"/>
      <c r="I38" s="4"/>
      <c r="J38" s="4"/>
      <c r="K38" s="4"/>
      <c r="L38" s="4"/>
      <c r="M38" s="4"/>
      <c r="N38" s="3"/>
      <c r="O38" s="4"/>
      <c r="P38" s="4"/>
      <c r="Q38" s="164"/>
      <c r="R38" s="164"/>
      <c r="S38" s="164"/>
      <c r="T38" s="164"/>
      <c r="U38" s="164"/>
      <c r="V38" s="167"/>
      <c r="W38" s="164"/>
      <c r="X38" s="164"/>
      <c r="Y38" s="164"/>
      <c r="Z38" s="4"/>
      <c r="AA38" s="4"/>
      <c r="AB38" s="4"/>
      <c r="AC38" s="4"/>
      <c r="AD38" s="4"/>
      <c r="AE38" s="4"/>
      <c r="AF38" s="4"/>
      <c r="AG38" s="4"/>
      <c r="AH38" s="4"/>
      <c r="AI38" s="4"/>
      <c r="AJ38" s="4"/>
      <c r="AK38" s="4"/>
      <c r="AL38" s="4"/>
      <c r="AM38" s="4"/>
      <c r="AN38" s="4"/>
      <c r="AO38" s="391"/>
      <c r="AP38" s="164"/>
      <c r="AQ38" s="164"/>
      <c r="AR38" s="164"/>
      <c r="AS38" s="164"/>
      <c r="AT38" s="164"/>
      <c r="AU38" s="167"/>
      <c r="AV38" s="164"/>
      <c r="AW38" s="164"/>
      <c r="AX38" s="164"/>
      <c r="AY38" s="4"/>
      <c r="AZ38" s="4"/>
      <c r="BA38" s="4"/>
      <c r="BB38" s="164"/>
      <c r="BC38" s="164"/>
      <c r="BD38" s="164"/>
      <c r="BE38" s="164"/>
      <c r="BF38" s="164"/>
      <c r="BG38" s="164"/>
      <c r="BH38" s="164"/>
      <c r="BI38" s="164"/>
      <c r="BJ38" s="164"/>
      <c r="BK38" s="164"/>
      <c r="BL38" s="164"/>
      <c r="BM38" s="164"/>
      <c r="BN38" s="164"/>
      <c r="BO38" s="164"/>
      <c r="BP38" s="164"/>
      <c r="BQ38" s="164"/>
      <c r="BR38" s="164"/>
      <c r="BS38" s="164"/>
      <c r="BT38" s="164"/>
      <c r="BU38" s="164"/>
      <c r="BV38" s="164"/>
      <c r="BW38" s="164"/>
      <c r="BX38" s="164"/>
    </row>
    <row r="39" spans="1:76">
      <c r="A39" s="4"/>
      <c r="B39" s="4"/>
      <c r="C39" s="4"/>
      <c r="D39" s="4"/>
      <c r="E39" s="4"/>
      <c r="F39" s="4"/>
      <c r="G39" s="4"/>
      <c r="H39" s="3"/>
      <c r="I39" s="4"/>
      <c r="J39" s="4"/>
      <c r="K39" s="4"/>
      <c r="L39" s="4"/>
      <c r="M39" s="4"/>
      <c r="N39" s="3"/>
      <c r="O39" s="4"/>
      <c r="P39" s="4"/>
      <c r="Q39" s="164"/>
      <c r="R39" s="164"/>
      <c r="S39" s="164"/>
      <c r="T39" s="164"/>
      <c r="U39" s="164"/>
      <c r="V39" s="167"/>
      <c r="W39" s="164"/>
      <c r="X39" s="164"/>
      <c r="Y39" s="164"/>
      <c r="Z39" s="4"/>
      <c r="AA39" s="4"/>
      <c r="AB39" s="4"/>
      <c r="AC39" s="4"/>
      <c r="AD39" s="4"/>
      <c r="AE39" s="4"/>
      <c r="AF39" s="4"/>
      <c r="AG39" s="4"/>
      <c r="AH39" s="4"/>
      <c r="AI39" s="4"/>
      <c r="AJ39" s="4"/>
      <c r="AK39" s="4"/>
      <c r="AL39" s="4"/>
      <c r="AM39" s="4"/>
      <c r="AN39" s="4"/>
      <c r="AO39" s="164"/>
      <c r="AP39" s="164"/>
      <c r="AQ39" s="164"/>
      <c r="AR39" s="164"/>
      <c r="AS39" s="164"/>
      <c r="AT39" s="164"/>
      <c r="AU39" s="167"/>
      <c r="AV39" s="164"/>
      <c r="AW39" s="164"/>
      <c r="AX39" s="164"/>
      <c r="AY39" s="4"/>
      <c r="AZ39" s="4"/>
      <c r="BA39" s="4"/>
      <c r="BB39" s="164"/>
      <c r="BC39" s="164"/>
      <c r="BD39" s="164"/>
      <c r="BE39" s="164"/>
      <c r="BF39" s="164"/>
      <c r="BG39" s="164"/>
      <c r="BH39" s="164"/>
      <c r="BI39" s="164"/>
      <c r="BJ39" s="164"/>
      <c r="BK39" s="164"/>
      <c r="BL39" s="164"/>
      <c r="BM39" s="164"/>
      <c r="BN39" s="164"/>
      <c r="BO39" s="164"/>
      <c r="BP39" s="164"/>
      <c r="BQ39" s="164"/>
      <c r="BR39" s="164"/>
      <c r="BS39" s="164"/>
      <c r="BT39" s="164"/>
      <c r="BU39" s="164"/>
      <c r="BV39" s="164"/>
      <c r="BW39" s="164"/>
      <c r="BX39" s="164"/>
    </row>
    <row r="40" spans="1:76">
      <c r="A40" s="4"/>
      <c r="B40" s="4"/>
      <c r="C40" s="4"/>
      <c r="D40" s="4"/>
      <c r="E40" s="4"/>
      <c r="F40" s="4"/>
      <c r="G40" s="4"/>
      <c r="H40" s="3"/>
      <c r="I40" s="4"/>
      <c r="J40" s="4"/>
      <c r="K40" s="4"/>
      <c r="L40" s="4"/>
      <c r="M40" s="4"/>
      <c r="N40" s="3"/>
      <c r="O40" s="4"/>
      <c r="P40" s="4"/>
      <c r="Q40" s="164"/>
      <c r="R40" s="164"/>
      <c r="S40" s="164"/>
      <c r="T40" s="164"/>
      <c r="U40" s="164"/>
      <c r="V40" s="167"/>
      <c r="W40" s="164"/>
      <c r="X40" s="164"/>
      <c r="Y40" s="164"/>
      <c r="Z40" s="4"/>
      <c r="AA40" s="4"/>
      <c r="AB40" s="4"/>
      <c r="AC40" s="4"/>
      <c r="AD40" s="4"/>
      <c r="AE40" s="4"/>
      <c r="AF40" s="4"/>
      <c r="AG40" s="4"/>
      <c r="AH40" s="4"/>
      <c r="AI40" s="4"/>
      <c r="AJ40" s="4"/>
      <c r="AK40" s="4"/>
      <c r="AL40" s="4"/>
      <c r="AM40" s="4"/>
      <c r="AN40" s="4"/>
      <c r="AO40" s="164"/>
      <c r="AP40" s="164"/>
      <c r="AQ40" s="164"/>
      <c r="AR40" s="164"/>
      <c r="AS40" s="164"/>
      <c r="AT40" s="164"/>
      <c r="AU40" s="167"/>
      <c r="AV40" s="164"/>
      <c r="AW40" s="164"/>
      <c r="AX40" s="164"/>
      <c r="AY40" s="4"/>
      <c r="AZ40" s="4"/>
      <c r="BA40" s="4"/>
      <c r="BB40" s="164"/>
      <c r="BC40" s="164"/>
      <c r="BD40" s="164"/>
      <c r="BE40" s="164"/>
      <c r="BF40" s="164"/>
      <c r="BG40" s="164"/>
      <c r="BH40" s="164"/>
      <c r="BI40" s="164"/>
      <c r="BJ40" s="164"/>
      <c r="BK40" s="164"/>
      <c r="BL40" s="164"/>
      <c r="BM40" s="164"/>
      <c r="BN40" s="164"/>
      <c r="BO40" s="164"/>
      <c r="BP40" s="164"/>
      <c r="BQ40" s="164"/>
      <c r="BR40" s="164"/>
      <c r="BS40" s="164"/>
      <c r="BT40" s="164"/>
      <c r="BU40" s="164"/>
      <c r="BV40" s="164"/>
      <c r="BW40" s="164"/>
      <c r="BX40" s="164"/>
    </row>
    <row r="41" spans="1:76">
      <c r="A41" s="4"/>
      <c r="B41" s="4"/>
      <c r="C41" s="4"/>
      <c r="D41" s="4"/>
      <c r="E41" s="4"/>
      <c r="F41" s="4"/>
      <c r="G41" s="4"/>
      <c r="H41" s="3"/>
      <c r="I41" s="4"/>
      <c r="J41" s="4"/>
      <c r="K41" s="4"/>
      <c r="L41" s="4"/>
      <c r="M41" s="4"/>
      <c r="N41" s="3"/>
      <c r="O41" s="4"/>
      <c r="P41" s="4"/>
      <c r="Q41" s="395"/>
      <c r="R41" s="164"/>
      <c r="S41" s="164"/>
      <c r="T41" s="164"/>
      <c r="U41" s="164"/>
      <c r="V41" s="167"/>
      <c r="W41" s="164"/>
      <c r="X41" s="164"/>
      <c r="Y41" s="164"/>
      <c r="Z41" s="4"/>
      <c r="AA41" s="4"/>
      <c r="AB41" s="4"/>
      <c r="AC41" s="4"/>
      <c r="AD41" s="4"/>
      <c r="AE41" s="4"/>
      <c r="AF41" s="4"/>
      <c r="AG41" s="4"/>
      <c r="AH41" s="4"/>
      <c r="AI41" s="4"/>
      <c r="AJ41" s="4"/>
      <c r="AK41" s="4"/>
      <c r="AL41" s="4"/>
      <c r="AM41" s="4"/>
      <c r="AN41" s="4"/>
      <c r="AO41" s="164"/>
      <c r="AP41" s="164"/>
      <c r="AQ41" s="164"/>
      <c r="AR41" s="164"/>
      <c r="AS41" s="164"/>
      <c r="AT41" s="164"/>
      <c r="AU41" s="167"/>
      <c r="AV41" s="164"/>
      <c r="AW41" s="164"/>
      <c r="AX41" s="164"/>
      <c r="AY41" s="4"/>
      <c r="AZ41" s="4"/>
      <c r="BA41" s="4"/>
      <c r="BB41" s="164"/>
      <c r="BC41" s="164"/>
      <c r="BD41" s="164"/>
      <c r="BE41" s="164"/>
      <c r="BF41" s="164"/>
      <c r="BG41" s="164"/>
      <c r="BH41" s="164"/>
      <c r="BI41" s="164"/>
      <c r="BJ41" s="164"/>
      <c r="BK41" s="164"/>
      <c r="BL41" s="164"/>
      <c r="BM41" s="164"/>
      <c r="BN41" s="164"/>
      <c r="BO41" s="164"/>
      <c r="BP41" s="164"/>
      <c r="BQ41" s="164"/>
      <c r="BR41" s="164"/>
      <c r="BS41" s="164"/>
      <c r="BT41" s="164"/>
      <c r="BU41" s="164"/>
      <c r="BV41" s="164"/>
      <c r="BW41" s="164"/>
      <c r="BX41" s="164"/>
    </row>
    <row r="42" spans="1:76">
      <c r="A42" s="4"/>
      <c r="B42" s="4"/>
      <c r="C42" s="4"/>
      <c r="D42" s="4"/>
      <c r="E42" s="4"/>
      <c r="F42" s="4"/>
      <c r="G42" s="4"/>
      <c r="H42" s="3"/>
      <c r="I42" s="4"/>
      <c r="J42" s="4"/>
      <c r="K42" s="4"/>
      <c r="L42" s="4"/>
      <c r="M42" s="4"/>
      <c r="N42" s="3"/>
      <c r="O42" s="4"/>
      <c r="P42" s="4"/>
      <c r="Q42" s="392"/>
      <c r="R42" s="164"/>
      <c r="S42" s="164"/>
      <c r="T42" s="164"/>
      <c r="U42" s="164"/>
      <c r="V42" s="167"/>
      <c r="W42" s="164"/>
      <c r="X42" s="164"/>
      <c r="Y42" s="164"/>
      <c r="Z42" s="4"/>
      <c r="AA42" s="4"/>
      <c r="AB42" s="4"/>
      <c r="AC42" s="4"/>
      <c r="AD42" s="4"/>
      <c r="AE42" s="4"/>
      <c r="AF42" s="4"/>
      <c r="AG42" s="4"/>
      <c r="AH42" s="4"/>
      <c r="AI42" s="4"/>
      <c r="AJ42" s="4"/>
      <c r="AK42" s="4"/>
      <c r="AL42" s="4"/>
      <c r="AM42" s="4"/>
      <c r="AN42" s="4"/>
      <c r="AO42" s="164"/>
      <c r="AP42" s="164"/>
      <c r="AQ42" s="164"/>
      <c r="AR42" s="164"/>
      <c r="AS42" s="164"/>
      <c r="AT42" s="164"/>
      <c r="AU42" s="167"/>
      <c r="AV42" s="164"/>
      <c r="AW42" s="164"/>
      <c r="AX42" s="164"/>
      <c r="AY42" s="4"/>
      <c r="AZ42" s="4"/>
      <c r="BA42" s="4"/>
      <c r="BB42" s="164"/>
      <c r="BC42" s="164"/>
      <c r="BD42" s="164"/>
      <c r="BE42" s="164"/>
      <c r="BF42" s="164"/>
      <c r="BG42" s="164"/>
      <c r="BH42" s="164"/>
      <c r="BI42" s="164"/>
      <c r="BJ42" s="164"/>
      <c r="BK42" s="164"/>
      <c r="BL42" s="164"/>
      <c r="BM42" s="164"/>
      <c r="BN42" s="164"/>
      <c r="BO42" s="164"/>
      <c r="BP42" s="164"/>
      <c r="BQ42" s="164"/>
      <c r="BR42" s="164"/>
      <c r="BS42" s="164"/>
      <c r="BT42" s="164"/>
      <c r="BU42" s="164"/>
      <c r="BV42" s="164"/>
      <c r="BW42" s="164"/>
      <c r="BX42" s="164"/>
    </row>
    <row r="43" spans="1:76">
      <c r="A43" s="4"/>
      <c r="B43" s="4"/>
      <c r="C43" s="4"/>
      <c r="D43" s="4"/>
      <c r="E43" s="4"/>
      <c r="F43" s="4"/>
      <c r="G43" s="4"/>
      <c r="H43" s="3"/>
      <c r="I43" s="4"/>
      <c r="J43" s="4"/>
      <c r="K43" s="4"/>
      <c r="L43" s="4"/>
      <c r="M43" s="4"/>
      <c r="N43" s="3"/>
      <c r="O43" s="4"/>
      <c r="P43" s="4"/>
      <c r="Q43" s="393"/>
      <c r="R43" s="164"/>
      <c r="S43" s="164"/>
      <c r="T43" s="164"/>
      <c r="U43" s="164"/>
      <c r="V43" s="167"/>
      <c r="W43" s="164"/>
      <c r="X43" s="164"/>
      <c r="Y43" s="164"/>
      <c r="Z43" s="4"/>
      <c r="AA43" s="4"/>
      <c r="AB43" s="4"/>
      <c r="AC43" s="4"/>
      <c r="AD43" s="4"/>
      <c r="AE43" s="4"/>
      <c r="AF43" s="4"/>
      <c r="AG43" s="4"/>
      <c r="AH43" s="4"/>
      <c r="AI43" s="4"/>
      <c r="AJ43" s="4"/>
      <c r="AK43" s="4"/>
      <c r="AL43" s="4"/>
      <c r="AM43" s="4"/>
      <c r="AN43" s="4"/>
      <c r="AO43" s="164"/>
      <c r="AP43" s="164"/>
      <c r="AQ43" s="164"/>
      <c r="AR43" s="164"/>
      <c r="AS43" s="164"/>
      <c r="AT43" s="164"/>
      <c r="AU43" s="167"/>
      <c r="AV43" s="164"/>
      <c r="AW43" s="164"/>
      <c r="AX43" s="164"/>
      <c r="AY43" s="4"/>
      <c r="AZ43" s="4"/>
      <c r="BA43" s="4"/>
      <c r="BB43" s="164"/>
      <c r="BC43" s="164"/>
      <c r="BD43" s="164"/>
      <c r="BE43" s="164"/>
      <c r="BF43" s="164"/>
      <c r="BG43" s="164"/>
      <c r="BH43" s="164"/>
      <c r="BI43" s="164"/>
      <c r="BJ43" s="164"/>
      <c r="BK43" s="164"/>
      <c r="BL43" s="164"/>
      <c r="BM43" s="164"/>
      <c r="BN43" s="164"/>
      <c r="BO43" s="164"/>
      <c r="BP43" s="164"/>
      <c r="BQ43" s="164"/>
      <c r="BR43" s="164"/>
      <c r="BS43" s="164"/>
      <c r="BT43" s="164"/>
      <c r="BU43" s="164"/>
      <c r="BV43" s="164"/>
      <c r="BW43" s="164"/>
      <c r="BX43" s="164"/>
    </row>
    <row r="44" spans="1:76">
      <c r="A44" s="4"/>
      <c r="B44" s="4"/>
      <c r="C44" s="4"/>
      <c r="D44" s="4"/>
      <c r="E44" s="4"/>
      <c r="F44" s="4"/>
      <c r="G44" s="4"/>
      <c r="H44" s="3"/>
      <c r="I44" s="4"/>
      <c r="J44" s="4"/>
      <c r="K44" s="4"/>
      <c r="L44" s="4"/>
      <c r="M44" s="4"/>
      <c r="N44" s="3"/>
      <c r="O44" s="4"/>
      <c r="P44" s="4"/>
      <c r="Q44" s="164"/>
      <c r="R44" s="164"/>
      <c r="S44" s="164"/>
      <c r="T44" s="164"/>
      <c r="U44" s="164"/>
      <c r="V44" s="167"/>
      <c r="W44" s="164"/>
      <c r="X44" s="164"/>
      <c r="Y44" s="164"/>
      <c r="Z44" s="4"/>
      <c r="AA44" s="4"/>
      <c r="AB44" s="4"/>
      <c r="AC44" s="4"/>
      <c r="AD44" s="4"/>
      <c r="AE44" s="4"/>
      <c r="AF44" s="4"/>
      <c r="AG44" s="4"/>
      <c r="AH44" s="4"/>
      <c r="AI44" s="4"/>
      <c r="AJ44" s="4"/>
      <c r="AK44" s="4"/>
      <c r="AL44" s="4"/>
      <c r="AM44" s="4"/>
      <c r="AN44" s="4"/>
      <c r="AO44" s="164"/>
      <c r="AP44" s="164"/>
      <c r="AQ44" s="164"/>
      <c r="AR44" s="164"/>
      <c r="AS44" s="164"/>
      <c r="AT44" s="164"/>
      <c r="AU44" s="167"/>
      <c r="AV44" s="164"/>
      <c r="AW44" s="164"/>
      <c r="AX44" s="164"/>
      <c r="AY44" s="164"/>
      <c r="AZ44" s="164"/>
      <c r="BA44" s="164"/>
      <c r="BB44" s="164"/>
      <c r="BC44" s="164"/>
      <c r="BD44" s="164"/>
      <c r="BE44" s="164"/>
      <c r="BF44" s="164"/>
      <c r="BG44" s="164"/>
      <c r="BH44" s="164"/>
      <c r="BI44" s="164"/>
      <c r="BJ44" s="164"/>
      <c r="BK44" s="164"/>
      <c r="BL44" s="164"/>
      <c r="BM44" s="164"/>
      <c r="BN44" s="164"/>
      <c r="BO44" s="164"/>
      <c r="BP44" s="164"/>
      <c r="BQ44" s="164"/>
      <c r="BR44" s="164"/>
      <c r="BS44" s="164"/>
      <c r="BT44" s="164"/>
      <c r="BU44" s="164"/>
      <c r="BV44" s="164"/>
      <c r="BW44" s="164"/>
      <c r="BX44" s="164"/>
    </row>
    <row r="45" spans="1:76">
      <c r="A45" s="4"/>
      <c r="B45" s="4"/>
      <c r="C45" s="4"/>
      <c r="D45" s="4"/>
      <c r="E45" s="4"/>
      <c r="F45" s="4"/>
      <c r="G45" s="4"/>
      <c r="H45" s="3"/>
      <c r="I45" s="4"/>
      <c r="J45" s="4"/>
      <c r="K45" s="4"/>
      <c r="L45" s="4"/>
      <c r="M45" s="4"/>
      <c r="N45" s="3"/>
      <c r="O45" s="4"/>
      <c r="P45" s="4"/>
      <c r="Q45" s="164"/>
      <c r="R45" s="164"/>
      <c r="S45" s="164"/>
      <c r="T45" s="164"/>
      <c r="U45" s="164"/>
      <c r="V45" s="167"/>
      <c r="W45" s="164"/>
      <c r="X45" s="164"/>
      <c r="Y45" s="164"/>
      <c r="Z45" s="4"/>
      <c r="AA45" s="4"/>
      <c r="AB45" s="4"/>
      <c r="AC45" s="4"/>
      <c r="AD45" s="4"/>
      <c r="AE45" s="4"/>
      <c r="AF45" s="4"/>
      <c r="AG45" s="4"/>
      <c r="AH45" s="4"/>
      <c r="AI45" s="4"/>
      <c r="AJ45" s="4"/>
      <c r="AK45" s="4"/>
      <c r="AL45" s="4"/>
      <c r="AM45" s="4"/>
      <c r="AN45" s="4"/>
      <c r="AO45" s="164"/>
      <c r="AP45" s="164"/>
      <c r="AQ45" s="164"/>
      <c r="AR45" s="164"/>
      <c r="AS45" s="164"/>
      <c r="AT45" s="164"/>
      <c r="AU45" s="167"/>
      <c r="AV45" s="164"/>
      <c r="AW45" s="164"/>
      <c r="AX45" s="164"/>
      <c r="AY45" s="164"/>
      <c r="AZ45" s="164"/>
      <c r="BA45" s="164"/>
      <c r="BB45" s="164"/>
      <c r="BC45" s="164"/>
      <c r="BD45" s="164"/>
      <c r="BE45" s="164"/>
      <c r="BF45" s="164"/>
      <c r="BG45" s="164"/>
      <c r="BH45" s="164"/>
      <c r="BI45" s="164"/>
      <c r="BJ45" s="164"/>
      <c r="BK45" s="164"/>
      <c r="BL45" s="164"/>
      <c r="BM45" s="164"/>
      <c r="BN45" s="164"/>
      <c r="BO45" s="164"/>
      <c r="BP45" s="164"/>
      <c r="BQ45" s="164"/>
      <c r="BR45" s="164"/>
      <c r="BS45" s="164"/>
      <c r="BT45" s="164"/>
      <c r="BU45" s="164"/>
      <c r="BV45" s="164"/>
      <c r="BW45" s="164"/>
      <c r="BX45" s="164"/>
    </row>
    <row r="46" spans="1:76">
      <c r="A46" s="4"/>
      <c r="B46" s="4"/>
      <c r="C46" s="4"/>
      <c r="D46" s="4"/>
      <c r="E46" s="4"/>
      <c r="F46" s="4"/>
      <c r="G46" s="4"/>
      <c r="H46" s="3"/>
      <c r="I46" s="4"/>
      <c r="J46" s="4"/>
      <c r="K46" s="4"/>
      <c r="L46" s="4"/>
      <c r="M46" s="4"/>
      <c r="N46" s="3"/>
      <c r="O46" s="4"/>
      <c r="P46" s="4"/>
      <c r="Q46" s="164"/>
      <c r="R46" s="164"/>
      <c r="S46" s="164"/>
      <c r="T46" s="164"/>
      <c r="U46" s="164"/>
      <c r="V46" s="167"/>
      <c r="W46" s="164"/>
      <c r="X46" s="164"/>
      <c r="Y46" s="164"/>
      <c r="Z46" s="4"/>
      <c r="AA46" s="4"/>
      <c r="AB46" s="4"/>
      <c r="AC46" s="4"/>
      <c r="AD46" s="4"/>
      <c r="AE46" s="4"/>
      <c r="AF46" s="4"/>
      <c r="AG46" s="4"/>
      <c r="AH46" s="4"/>
      <c r="AI46" s="4"/>
      <c r="AJ46" s="4"/>
      <c r="AK46" s="4"/>
      <c r="AL46" s="4"/>
      <c r="AM46" s="4"/>
      <c r="AN46" s="4"/>
      <c r="AO46" s="164"/>
      <c r="AP46" s="164"/>
      <c r="AQ46" s="164"/>
      <c r="AR46" s="164"/>
      <c r="AS46" s="164"/>
      <c r="AT46" s="164"/>
      <c r="AU46" s="167"/>
      <c r="AV46" s="164"/>
      <c r="AW46" s="164"/>
      <c r="AX46" s="164"/>
      <c r="AY46" s="164"/>
      <c r="AZ46" s="164"/>
      <c r="BA46" s="164"/>
      <c r="BB46" s="164"/>
      <c r="BC46" s="164"/>
      <c r="BD46" s="164"/>
      <c r="BE46" s="164"/>
      <c r="BF46" s="164"/>
      <c r="BG46" s="164"/>
      <c r="BH46" s="164"/>
      <c r="BI46" s="164"/>
      <c r="BJ46" s="164"/>
      <c r="BK46" s="164"/>
      <c r="BL46" s="164"/>
      <c r="BM46" s="164"/>
      <c r="BN46" s="164"/>
      <c r="BO46" s="164"/>
      <c r="BP46" s="164"/>
      <c r="BQ46" s="164"/>
      <c r="BR46" s="164"/>
      <c r="BS46" s="164"/>
      <c r="BT46" s="164"/>
      <c r="BU46" s="164"/>
      <c r="BV46" s="164"/>
      <c r="BW46" s="164"/>
      <c r="BX46" s="164"/>
    </row>
    <row r="47" spans="1:76">
      <c r="A47" s="4"/>
      <c r="B47" s="4"/>
      <c r="C47" s="4"/>
      <c r="D47" s="4"/>
      <c r="E47" s="4"/>
      <c r="F47" s="4"/>
      <c r="G47" s="4"/>
      <c r="H47" s="3"/>
      <c r="I47" s="4"/>
      <c r="J47" s="4"/>
      <c r="K47" s="4"/>
      <c r="L47" s="4"/>
      <c r="M47" s="4"/>
      <c r="N47" s="3"/>
      <c r="O47" s="4"/>
      <c r="P47" s="4"/>
      <c r="Q47" s="164"/>
      <c r="R47" s="164"/>
      <c r="S47" s="164"/>
      <c r="T47" s="164"/>
      <c r="U47" s="164"/>
      <c r="V47" s="167"/>
      <c r="W47" s="164"/>
      <c r="X47" s="164"/>
      <c r="Y47" s="164"/>
      <c r="Z47" s="4"/>
      <c r="AA47" s="4"/>
      <c r="AB47" s="4"/>
      <c r="AC47" s="4"/>
      <c r="AD47" s="4"/>
      <c r="AE47" s="4"/>
      <c r="AF47" s="4"/>
      <c r="AG47" s="4"/>
      <c r="AH47" s="4"/>
      <c r="AI47" s="4"/>
      <c r="AJ47" s="4"/>
      <c r="AK47" s="4"/>
      <c r="AL47" s="4"/>
      <c r="AM47" s="4"/>
      <c r="AN47" s="4"/>
      <c r="AO47" s="164"/>
      <c r="AP47" s="164"/>
      <c r="AQ47" s="164"/>
      <c r="AR47" s="164"/>
      <c r="AS47" s="164"/>
      <c r="AT47" s="164"/>
      <c r="AU47" s="167"/>
      <c r="AV47" s="164"/>
      <c r="AW47" s="164"/>
      <c r="AX47" s="164"/>
      <c r="AY47" s="164"/>
      <c r="AZ47" s="164"/>
      <c r="BA47" s="164"/>
      <c r="BB47" s="164"/>
      <c r="BC47" s="164"/>
      <c r="BD47" s="164"/>
      <c r="BE47" s="164"/>
      <c r="BF47" s="164"/>
      <c r="BG47" s="164"/>
      <c r="BH47" s="164"/>
      <c r="BI47" s="164"/>
      <c r="BJ47" s="164"/>
      <c r="BK47" s="164"/>
      <c r="BL47" s="164"/>
      <c r="BM47" s="164"/>
      <c r="BN47" s="164"/>
      <c r="BO47" s="164"/>
      <c r="BP47" s="164"/>
      <c r="BQ47" s="164"/>
      <c r="BR47" s="164"/>
      <c r="BS47" s="164"/>
      <c r="BT47" s="164"/>
      <c r="BU47" s="164"/>
      <c r="BV47" s="164"/>
      <c r="BW47" s="164"/>
      <c r="BX47" s="164"/>
    </row>
    <row r="48" spans="1:76">
      <c r="A48" s="4"/>
      <c r="B48" s="4"/>
      <c r="C48" s="4"/>
      <c r="D48" s="4"/>
      <c r="E48" s="4"/>
      <c r="F48" s="4"/>
      <c r="G48" s="4"/>
      <c r="H48" s="3"/>
      <c r="I48" s="4"/>
      <c r="J48" s="4"/>
      <c r="K48" s="4"/>
      <c r="L48" s="4"/>
      <c r="M48" s="4"/>
      <c r="N48" s="3"/>
      <c r="O48" s="4"/>
      <c r="P48" s="4"/>
      <c r="Q48" s="164"/>
      <c r="R48" s="164"/>
      <c r="S48" s="164"/>
      <c r="T48" s="164"/>
      <c r="U48" s="164"/>
      <c r="V48" s="167"/>
      <c r="W48" s="164"/>
      <c r="X48" s="164"/>
      <c r="Y48" s="164"/>
      <c r="Z48" s="4"/>
      <c r="AA48" s="4"/>
      <c r="AB48" s="4"/>
      <c r="AC48" s="4"/>
      <c r="AD48" s="4"/>
      <c r="AE48" s="4"/>
      <c r="AF48" s="4"/>
      <c r="AG48" s="4"/>
      <c r="AH48" s="4"/>
      <c r="AI48" s="4"/>
      <c r="AJ48" s="4"/>
      <c r="AK48" s="4"/>
      <c r="AL48" s="4"/>
      <c r="AM48" s="4"/>
      <c r="AN48" s="4"/>
      <c r="AO48" s="164"/>
      <c r="AP48" s="164"/>
      <c r="AQ48" s="164"/>
      <c r="AR48" s="164"/>
      <c r="AS48" s="164"/>
      <c r="AT48" s="164"/>
      <c r="AU48" s="167"/>
      <c r="AV48" s="164"/>
      <c r="AW48" s="164"/>
      <c r="AX48" s="164"/>
      <c r="AY48" s="164"/>
      <c r="AZ48" s="164"/>
      <c r="BA48" s="164"/>
      <c r="BB48" s="164"/>
      <c r="BC48" s="164"/>
      <c r="BD48" s="164"/>
      <c r="BE48" s="164"/>
      <c r="BF48" s="164"/>
      <c r="BG48" s="164"/>
      <c r="BH48" s="164"/>
      <c r="BI48" s="164"/>
      <c r="BJ48" s="164"/>
      <c r="BK48" s="164"/>
      <c r="BL48" s="164"/>
      <c r="BM48" s="164"/>
      <c r="BN48" s="164"/>
      <c r="BO48" s="164"/>
      <c r="BP48" s="164"/>
      <c r="BQ48" s="164"/>
      <c r="BR48" s="164"/>
      <c r="BS48" s="164"/>
      <c r="BT48" s="164"/>
      <c r="BU48" s="164"/>
      <c r="BV48" s="164"/>
      <c r="BW48" s="164"/>
      <c r="BX48" s="164"/>
    </row>
    <row r="49" spans="1:76">
      <c r="A49" s="4"/>
      <c r="B49" s="4"/>
      <c r="C49" s="4"/>
      <c r="D49" s="4"/>
      <c r="E49" s="4"/>
      <c r="F49" s="4"/>
      <c r="G49" s="4"/>
      <c r="H49" s="3"/>
      <c r="I49" s="4"/>
      <c r="J49" s="4"/>
      <c r="K49" s="4"/>
      <c r="L49" s="4"/>
      <c r="M49" s="4"/>
      <c r="N49" s="3"/>
      <c r="O49" s="4"/>
      <c r="P49" s="4"/>
      <c r="Q49" s="164"/>
      <c r="R49" s="164"/>
      <c r="S49" s="164"/>
      <c r="T49" s="164"/>
      <c r="U49" s="164"/>
      <c r="V49" s="167"/>
      <c r="W49" s="164"/>
      <c r="X49" s="164"/>
      <c r="Y49" s="164"/>
      <c r="Z49" s="4"/>
      <c r="AA49" s="4"/>
      <c r="AB49" s="4"/>
      <c r="AC49" s="4"/>
      <c r="AD49" s="4"/>
      <c r="AE49" s="4"/>
      <c r="AF49" s="4"/>
      <c r="AG49" s="4"/>
      <c r="AH49" s="4"/>
      <c r="AI49" s="4"/>
      <c r="AJ49" s="4"/>
      <c r="AK49" s="4"/>
      <c r="AL49" s="4"/>
      <c r="AM49" s="4"/>
      <c r="AN49" s="4"/>
      <c r="AO49" s="164"/>
      <c r="AP49" s="164"/>
      <c r="AQ49" s="164"/>
      <c r="AR49" s="164"/>
      <c r="AS49" s="164"/>
      <c r="AT49" s="164"/>
      <c r="AU49" s="167"/>
      <c r="AV49" s="164"/>
      <c r="AW49" s="164"/>
      <c r="AX49" s="164"/>
      <c r="AY49" s="164"/>
      <c r="AZ49" s="164"/>
      <c r="BA49" s="164"/>
      <c r="BB49" s="164"/>
      <c r="BC49" s="164"/>
      <c r="BD49" s="164"/>
      <c r="BE49" s="164"/>
      <c r="BF49" s="164"/>
      <c r="BG49" s="164"/>
      <c r="BH49" s="164"/>
      <c r="BI49" s="164"/>
      <c r="BJ49" s="164"/>
      <c r="BK49" s="164"/>
      <c r="BL49" s="164"/>
      <c r="BM49" s="164"/>
      <c r="BN49" s="164"/>
      <c r="BO49" s="164"/>
      <c r="BP49" s="164"/>
      <c r="BQ49" s="164"/>
      <c r="BR49" s="164"/>
      <c r="BS49" s="164"/>
      <c r="BT49" s="164"/>
      <c r="BU49" s="164"/>
      <c r="BV49" s="164"/>
      <c r="BW49" s="164"/>
      <c r="BX49" s="164"/>
    </row>
    <row r="50" spans="1:76">
      <c r="A50" s="4"/>
      <c r="B50" s="4"/>
      <c r="C50" s="4"/>
      <c r="D50" s="4"/>
      <c r="E50" s="4"/>
      <c r="F50" s="4"/>
      <c r="G50" s="4"/>
      <c r="H50" s="3"/>
      <c r="I50" s="4"/>
      <c r="J50" s="4"/>
      <c r="K50" s="4"/>
      <c r="L50" s="4"/>
      <c r="M50" s="4"/>
      <c r="N50" s="3"/>
      <c r="O50" s="4"/>
      <c r="P50" s="4"/>
      <c r="Q50" s="164"/>
      <c r="R50" s="164"/>
      <c r="S50" s="164"/>
      <c r="T50" s="164"/>
      <c r="U50" s="164"/>
      <c r="V50" s="167"/>
      <c r="W50" s="164"/>
      <c r="X50" s="164"/>
      <c r="Y50" s="164"/>
      <c r="Z50" s="4"/>
      <c r="AA50" s="4"/>
      <c r="AB50" s="4"/>
      <c r="AC50" s="4"/>
      <c r="AD50" s="4"/>
      <c r="AE50" s="4"/>
      <c r="AF50" s="4"/>
      <c r="AG50" s="4"/>
      <c r="AH50" s="4"/>
      <c r="AI50" s="4"/>
      <c r="AJ50" s="4"/>
      <c r="AK50" s="4"/>
      <c r="AL50" s="4"/>
      <c r="AM50" s="4"/>
      <c r="AN50" s="4"/>
      <c r="AO50" s="164"/>
      <c r="AP50" s="164"/>
      <c r="AQ50" s="164"/>
      <c r="AR50" s="164"/>
      <c r="AS50" s="164"/>
      <c r="AT50" s="164"/>
      <c r="AU50" s="167"/>
      <c r="AV50" s="164"/>
      <c r="AW50" s="164"/>
      <c r="AX50" s="164"/>
      <c r="AY50" s="164"/>
      <c r="AZ50" s="164"/>
      <c r="BA50" s="164"/>
      <c r="BB50" s="164"/>
      <c r="BC50" s="164"/>
      <c r="BD50" s="164"/>
      <c r="BE50" s="164"/>
      <c r="BF50" s="164"/>
      <c r="BG50" s="164"/>
      <c r="BH50" s="164"/>
      <c r="BI50" s="164"/>
      <c r="BJ50" s="164"/>
      <c r="BK50" s="164"/>
      <c r="BL50" s="164"/>
      <c r="BM50" s="164"/>
      <c r="BN50" s="164"/>
      <c r="BO50" s="164"/>
      <c r="BP50" s="164"/>
      <c r="BQ50" s="164"/>
      <c r="BR50" s="164"/>
      <c r="BS50" s="164"/>
      <c r="BT50" s="164"/>
      <c r="BU50" s="164"/>
      <c r="BV50" s="164"/>
      <c r="BW50" s="164"/>
      <c r="BX50" s="164"/>
    </row>
    <row r="51" spans="1:76">
      <c r="A51" s="4"/>
      <c r="B51" s="4"/>
      <c r="C51" s="4"/>
      <c r="D51" s="4"/>
      <c r="E51" s="4"/>
      <c r="F51" s="4"/>
      <c r="G51" s="4"/>
      <c r="H51" s="3"/>
      <c r="I51" s="4"/>
      <c r="J51" s="4"/>
      <c r="K51" s="4"/>
      <c r="L51" s="4"/>
      <c r="M51" s="4"/>
      <c r="N51" s="3"/>
      <c r="O51" s="4"/>
      <c r="P51" s="4"/>
      <c r="Q51" s="392"/>
      <c r="R51" s="164"/>
      <c r="S51" s="164"/>
      <c r="T51" s="164"/>
      <c r="U51" s="164"/>
      <c r="V51" s="167"/>
      <c r="W51" s="164"/>
      <c r="X51" s="164"/>
      <c r="Y51" s="164"/>
      <c r="Z51" s="4"/>
      <c r="AA51" s="4"/>
      <c r="AB51" s="4"/>
      <c r="AC51" s="4"/>
      <c r="AD51" s="4"/>
      <c r="AE51" s="4"/>
      <c r="AF51" s="4"/>
      <c r="AG51" s="4"/>
      <c r="AH51" s="4"/>
      <c r="AI51" s="4"/>
      <c r="AJ51" s="4"/>
      <c r="AK51" s="4"/>
      <c r="AL51" s="4"/>
      <c r="AM51" s="4"/>
      <c r="AN51" s="4"/>
      <c r="AO51" s="164"/>
      <c r="AP51" s="164"/>
      <c r="AQ51" s="164"/>
      <c r="AR51" s="164"/>
      <c r="AS51" s="164"/>
      <c r="AT51" s="164"/>
      <c r="AU51" s="167"/>
      <c r="AV51" s="164"/>
      <c r="AW51" s="164"/>
      <c r="AX51" s="164"/>
      <c r="AY51" s="164"/>
      <c r="AZ51" s="164"/>
      <c r="BA51" s="164"/>
      <c r="BB51" s="164"/>
      <c r="BC51" s="164"/>
      <c r="BD51" s="164"/>
      <c r="BE51" s="164"/>
      <c r="BF51" s="164"/>
      <c r="BG51" s="164"/>
      <c r="BH51" s="164"/>
      <c r="BI51" s="164"/>
      <c r="BJ51" s="164"/>
      <c r="BK51" s="164"/>
      <c r="BL51" s="164"/>
      <c r="BM51" s="164"/>
      <c r="BN51" s="164"/>
      <c r="BO51" s="164"/>
      <c r="BP51" s="164"/>
      <c r="BQ51" s="164"/>
      <c r="BR51" s="164"/>
      <c r="BS51" s="164"/>
      <c r="BT51" s="164"/>
      <c r="BU51" s="164"/>
      <c r="BV51" s="164"/>
      <c r="BW51" s="164"/>
      <c r="BX51" s="164"/>
    </row>
    <row r="52" spans="1:76">
      <c r="A52" s="4"/>
      <c r="B52" s="4"/>
      <c r="C52" s="4"/>
      <c r="D52" s="4"/>
      <c r="E52" s="4"/>
      <c r="F52" s="4"/>
      <c r="G52" s="4"/>
      <c r="H52" s="3"/>
      <c r="I52" s="4"/>
      <c r="J52" s="4"/>
      <c r="K52" s="4"/>
      <c r="L52" s="4"/>
      <c r="M52" s="4"/>
      <c r="N52" s="3"/>
      <c r="O52" s="4"/>
      <c r="P52" s="4"/>
      <c r="Q52" s="393"/>
      <c r="R52" s="164"/>
      <c r="S52" s="164"/>
      <c r="T52" s="164"/>
      <c r="U52" s="164"/>
      <c r="V52" s="167"/>
      <c r="W52" s="164"/>
      <c r="X52" s="164"/>
      <c r="Y52" s="164"/>
      <c r="Z52" s="4"/>
      <c r="AA52" s="4"/>
      <c r="AB52" s="4"/>
      <c r="AC52" s="4"/>
      <c r="AD52" s="4"/>
      <c r="AE52" s="4"/>
      <c r="AF52" s="4"/>
      <c r="AG52" s="4"/>
      <c r="AH52" s="4"/>
      <c r="AI52" s="4"/>
      <c r="AJ52" s="4"/>
      <c r="AK52" s="4"/>
      <c r="AL52" s="4"/>
      <c r="AM52" s="4"/>
      <c r="AN52" s="4"/>
      <c r="AO52" s="164"/>
      <c r="AP52" s="164"/>
      <c r="AQ52" s="164"/>
      <c r="AR52" s="164"/>
      <c r="AS52" s="164"/>
      <c r="AT52" s="164"/>
      <c r="AU52" s="167"/>
      <c r="AV52" s="164"/>
      <c r="AW52" s="164"/>
      <c r="AX52" s="164"/>
      <c r="AY52" s="164"/>
      <c r="AZ52" s="164"/>
      <c r="BA52" s="164"/>
      <c r="BB52" s="164"/>
      <c r="BC52" s="164"/>
      <c r="BD52" s="164"/>
      <c r="BE52" s="164"/>
      <c r="BF52" s="164"/>
      <c r="BG52" s="164"/>
      <c r="BH52" s="164"/>
      <c r="BI52" s="164"/>
      <c r="BJ52" s="164"/>
      <c r="BK52" s="164"/>
      <c r="BL52" s="164"/>
      <c r="BM52" s="164"/>
      <c r="BN52" s="164"/>
      <c r="BO52" s="164"/>
      <c r="BP52" s="164"/>
      <c r="BQ52" s="164"/>
      <c r="BR52" s="164"/>
      <c r="BS52" s="164"/>
      <c r="BT52" s="164"/>
      <c r="BU52" s="164"/>
      <c r="BV52" s="164"/>
      <c r="BW52" s="164"/>
      <c r="BX52" s="164"/>
    </row>
    <row r="53" spans="1:76">
      <c r="A53" s="4"/>
      <c r="B53" s="4"/>
      <c r="C53" s="4"/>
      <c r="D53" s="4"/>
      <c r="E53" s="4"/>
      <c r="F53" s="4"/>
      <c r="G53" s="4"/>
      <c r="H53" s="3"/>
      <c r="I53" s="4"/>
      <c r="J53" s="4"/>
      <c r="K53" s="4"/>
      <c r="L53" s="4"/>
      <c r="M53" s="4"/>
      <c r="N53" s="3"/>
      <c r="O53" s="4"/>
      <c r="P53" s="4"/>
      <c r="Q53" s="164"/>
      <c r="R53" s="164"/>
      <c r="S53" s="164"/>
      <c r="T53" s="164"/>
      <c r="U53" s="164"/>
      <c r="V53" s="167"/>
      <c r="W53" s="164"/>
      <c r="X53" s="164"/>
      <c r="Y53" s="164"/>
      <c r="Z53" s="4"/>
      <c r="AA53" s="4"/>
      <c r="AB53" s="4"/>
      <c r="AC53" s="4"/>
      <c r="AD53" s="4"/>
      <c r="AE53" s="4"/>
      <c r="AF53" s="4"/>
      <c r="AG53" s="4"/>
      <c r="AH53" s="4"/>
      <c r="AI53" s="4"/>
      <c r="AJ53" s="4"/>
      <c r="AK53" s="4"/>
      <c r="AL53" s="4"/>
      <c r="AM53" s="4"/>
      <c r="AN53" s="4"/>
      <c r="AO53" s="164"/>
      <c r="AP53" s="164"/>
      <c r="AQ53" s="164"/>
      <c r="AR53" s="164"/>
      <c r="AS53" s="164"/>
      <c r="AT53" s="164"/>
      <c r="AU53" s="167"/>
      <c r="AV53" s="164"/>
      <c r="AW53" s="164"/>
      <c r="AX53" s="164"/>
      <c r="AY53" s="164"/>
      <c r="AZ53" s="164"/>
      <c r="BA53" s="164"/>
      <c r="BB53" s="164"/>
      <c r="BC53" s="164"/>
      <c r="BD53" s="164"/>
      <c r="BE53" s="164"/>
      <c r="BF53" s="164"/>
      <c r="BG53" s="164"/>
      <c r="BH53" s="164"/>
      <c r="BI53" s="164"/>
      <c r="BJ53" s="164"/>
      <c r="BK53" s="164"/>
      <c r="BL53" s="164"/>
      <c r="BM53" s="164"/>
      <c r="BN53" s="164"/>
      <c r="BO53" s="164"/>
      <c r="BP53" s="164"/>
      <c r="BQ53" s="164"/>
      <c r="BR53" s="164"/>
      <c r="BS53" s="164"/>
      <c r="BT53" s="164"/>
      <c r="BU53" s="164"/>
      <c r="BV53" s="164"/>
      <c r="BW53" s="164"/>
      <c r="BX53" s="164"/>
    </row>
    <row r="54" spans="1:76">
      <c r="A54" s="4"/>
      <c r="B54" s="4"/>
      <c r="C54" s="4"/>
      <c r="D54" s="4"/>
      <c r="E54" s="4"/>
      <c r="F54" s="4"/>
      <c r="G54" s="4"/>
      <c r="H54" s="3"/>
      <c r="I54" s="4"/>
      <c r="J54" s="4"/>
      <c r="K54" s="4"/>
      <c r="L54" s="4"/>
      <c r="M54" s="4"/>
      <c r="N54" s="3"/>
      <c r="O54" s="4"/>
      <c r="P54" s="4"/>
      <c r="Q54" s="393"/>
      <c r="R54" s="164"/>
      <c r="S54" s="164"/>
      <c r="T54" s="164"/>
      <c r="U54" s="164"/>
      <c r="V54" s="167"/>
      <c r="W54" s="164"/>
      <c r="X54" s="164"/>
      <c r="Y54" s="164"/>
      <c r="Z54" s="4"/>
      <c r="AA54" s="4"/>
      <c r="AB54" s="4"/>
      <c r="AC54" s="4"/>
      <c r="AD54" s="4"/>
      <c r="AE54" s="4"/>
      <c r="AF54" s="4"/>
      <c r="AG54" s="4"/>
      <c r="AH54" s="4"/>
      <c r="AI54" s="4"/>
      <c r="AJ54" s="4"/>
      <c r="AK54" s="4"/>
      <c r="AL54" s="4"/>
      <c r="AM54" s="4"/>
      <c r="AN54" s="4"/>
      <c r="AO54" s="164"/>
      <c r="AP54" s="164"/>
      <c r="AQ54" s="164"/>
      <c r="AR54" s="164"/>
      <c r="AS54" s="164"/>
      <c r="AT54" s="164"/>
      <c r="AU54" s="167"/>
      <c r="AV54" s="164"/>
      <c r="AW54" s="164"/>
      <c r="AX54" s="164"/>
      <c r="AY54" s="164"/>
      <c r="AZ54" s="164"/>
      <c r="BA54" s="164"/>
      <c r="BB54" s="164"/>
      <c r="BC54" s="164"/>
      <c r="BD54" s="164"/>
      <c r="BE54" s="164"/>
      <c r="BF54" s="164"/>
      <c r="BG54" s="164"/>
      <c r="BH54" s="164"/>
      <c r="BI54" s="164"/>
      <c r="BJ54" s="164"/>
      <c r="BK54" s="164"/>
      <c r="BL54" s="164"/>
      <c r="BM54" s="164"/>
      <c r="BN54" s="164"/>
      <c r="BO54" s="164"/>
      <c r="BP54" s="164"/>
      <c r="BQ54" s="164"/>
      <c r="BR54" s="164"/>
      <c r="BS54" s="164"/>
      <c r="BT54" s="164"/>
      <c r="BU54" s="164"/>
      <c r="BV54" s="164"/>
      <c r="BW54" s="164"/>
      <c r="BX54" s="164"/>
    </row>
    <row r="55" spans="1:76">
      <c r="A55" s="4"/>
      <c r="B55" s="4"/>
      <c r="C55" s="4"/>
      <c r="D55" s="4"/>
      <c r="E55" s="4"/>
      <c r="F55" s="4"/>
      <c r="G55" s="4"/>
      <c r="H55" s="3"/>
      <c r="I55" s="4"/>
      <c r="J55" s="4"/>
      <c r="K55" s="4"/>
      <c r="L55" s="4"/>
      <c r="M55" s="4"/>
      <c r="N55" s="3"/>
      <c r="O55" s="4"/>
      <c r="P55" s="4"/>
      <c r="Q55" s="164"/>
      <c r="R55" s="164"/>
      <c r="S55" s="164"/>
      <c r="T55" s="164"/>
      <c r="U55" s="164"/>
      <c r="V55" s="167"/>
      <c r="W55" s="164"/>
      <c r="X55" s="164"/>
      <c r="Y55" s="164"/>
      <c r="Z55" s="4"/>
      <c r="AA55" s="4"/>
      <c r="AB55" s="4"/>
      <c r="AC55" s="4"/>
      <c r="AD55" s="4"/>
      <c r="AE55" s="4"/>
      <c r="AF55" s="4"/>
      <c r="AG55" s="4"/>
      <c r="AH55" s="4"/>
      <c r="AI55" s="4"/>
      <c r="AJ55" s="4"/>
      <c r="AK55" s="4"/>
      <c r="AL55" s="4"/>
      <c r="AM55" s="4"/>
      <c r="AN55" s="4"/>
      <c r="AO55" s="164"/>
      <c r="AP55" s="164"/>
      <c r="AQ55" s="164"/>
      <c r="AR55" s="164"/>
      <c r="AS55" s="164"/>
      <c r="AT55" s="164"/>
      <c r="AU55" s="167"/>
      <c r="AV55" s="164"/>
      <c r="AW55" s="164"/>
      <c r="AX55" s="164"/>
      <c r="AY55" s="164"/>
      <c r="AZ55" s="164"/>
      <c r="BA55" s="164"/>
      <c r="BB55" s="164"/>
      <c r="BC55" s="164"/>
      <c r="BD55" s="164"/>
      <c r="BE55" s="164"/>
      <c r="BF55" s="164"/>
      <c r="BG55" s="164"/>
      <c r="BH55" s="164"/>
      <c r="BI55" s="164"/>
      <c r="BJ55" s="164"/>
      <c r="BK55" s="164"/>
      <c r="BL55" s="164"/>
      <c r="BM55" s="164"/>
      <c r="BN55" s="164"/>
      <c r="BO55" s="164"/>
      <c r="BP55" s="164"/>
      <c r="BQ55" s="164"/>
      <c r="BR55" s="164"/>
      <c r="BS55" s="164"/>
      <c r="BT55" s="164"/>
      <c r="BU55" s="164"/>
      <c r="BV55" s="164"/>
      <c r="BW55" s="164"/>
      <c r="BX55" s="164"/>
    </row>
    <row r="56" spans="1:76">
      <c r="A56" s="4"/>
      <c r="B56" s="4"/>
      <c r="C56" s="4"/>
      <c r="D56" s="4"/>
      <c r="E56" s="4"/>
      <c r="F56" s="4"/>
      <c r="G56" s="4"/>
      <c r="H56" s="3"/>
      <c r="I56" s="4"/>
      <c r="J56" s="4"/>
      <c r="K56" s="4"/>
      <c r="L56" s="4"/>
      <c r="M56" s="4"/>
      <c r="N56" s="3"/>
      <c r="O56" s="4"/>
      <c r="P56" s="4"/>
      <c r="Q56" s="164"/>
      <c r="R56" s="164"/>
      <c r="S56" s="164"/>
      <c r="T56" s="164"/>
      <c r="U56" s="164"/>
      <c r="V56" s="167"/>
      <c r="W56" s="164"/>
      <c r="X56" s="164"/>
      <c r="Y56" s="164"/>
      <c r="Z56" s="4"/>
      <c r="AA56" s="4"/>
      <c r="AB56" s="4"/>
      <c r="AC56" s="4"/>
      <c r="AD56" s="4"/>
      <c r="AE56" s="4"/>
      <c r="AF56" s="4"/>
      <c r="AG56" s="4"/>
      <c r="AH56" s="4"/>
      <c r="AI56" s="4"/>
      <c r="AJ56" s="4"/>
      <c r="AK56" s="4"/>
      <c r="AL56" s="4"/>
      <c r="AM56" s="4"/>
      <c r="AN56" s="4"/>
      <c r="AO56" s="164"/>
      <c r="AP56" s="164"/>
      <c r="AQ56" s="164"/>
      <c r="AR56" s="164"/>
      <c r="AS56" s="164"/>
      <c r="AT56" s="164"/>
      <c r="AU56" s="167"/>
      <c r="AV56" s="164"/>
      <c r="AW56" s="164"/>
      <c r="AX56" s="164"/>
      <c r="AY56" s="164"/>
      <c r="AZ56" s="164"/>
      <c r="BA56" s="164"/>
      <c r="BB56" s="164"/>
      <c r="BC56" s="164"/>
      <c r="BD56" s="164"/>
      <c r="BE56" s="164"/>
      <c r="BF56" s="164"/>
      <c r="BG56" s="164"/>
      <c r="BH56" s="164"/>
      <c r="BI56" s="164"/>
      <c r="BJ56" s="164"/>
      <c r="BK56" s="164"/>
      <c r="BL56" s="164"/>
      <c r="BM56" s="164"/>
      <c r="BN56" s="164"/>
      <c r="BO56" s="164"/>
      <c r="BP56" s="164"/>
      <c r="BQ56" s="164"/>
      <c r="BR56" s="164"/>
      <c r="BS56" s="164"/>
      <c r="BT56" s="164"/>
      <c r="BU56" s="164"/>
      <c r="BV56" s="164"/>
      <c r="BW56" s="164"/>
      <c r="BX56" s="164"/>
    </row>
    <row r="57" spans="1:76">
      <c r="A57" s="4"/>
      <c r="B57" s="4"/>
      <c r="C57" s="4"/>
      <c r="D57" s="4"/>
      <c r="E57" s="4"/>
      <c r="F57" s="4"/>
      <c r="G57" s="4"/>
      <c r="H57" s="3"/>
      <c r="I57" s="4"/>
      <c r="J57" s="4"/>
      <c r="K57" s="4"/>
      <c r="L57" s="4"/>
      <c r="M57" s="4"/>
      <c r="N57" s="3"/>
      <c r="O57" s="4"/>
      <c r="P57" s="4"/>
      <c r="Q57" s="164"/>
      <c r="R57" s="164"/>
      <c r="S57" s="164"/>
      <c r="T57" s="164"/>
      <c r="U57" s="164"/>
      <c r="V57" s="167"/>
      <c r="W57" s="164"/>
      <c r="X57" s="164"/>
      <c r="Y57" s="164"/>
      <c r="Z57" s="4"/>
      <c r="AA57" s="4"/>
      <c r="AB57" s="4"/>
      <c r="AC57" s="4"/>
      <c r="AD57" s="4"/>
      <c r="AE57" s="4"/>
      <c r="AF57" s="4"/>
      <c r="AG57" s="4"/>
      <c r="AH57" s="4"/>
      <c r="AI57" s="4"/>
      <c r="AJ57" s="4"/>
      <c r="AK57" s="4"/>
      <c r="AL57" s="4"/>
      <c r="AM57" s="4"/>
      <c r="AN57" s="4"/>
      <c r="AO57" s="164"/>
      <c r="AP57" s="164"/>
      <c r="AQ57" s="164"/>
      <c r="AR57" s="164"/>
      <c r="AS57" s="164"/>
      <c r="AT57" s="164"/>
      <c r="AU57" s="167"/>
      <c r="AV57" s="164"/>
      <c r="AW57" s="164"/>
      <c r="AX57" s="164"/>
      <c r="AY57" s="164"/>
      <c r="AZ57" s="164"/>
      <c r="BA57" s="164"/>
      <c r="BB57" s="164"/>
      <c r="BC57" s="164"/>
      <c r="BD57" s="164"/>
      <c r="BE57" s="164"/>
      <c r="BF57" s="164"/>
      <c r="BG57" s="164"/>
      <c r="BH57" s="164"/>
      <c r="BI57" s="164"/>
      <c r="BJ57" s="164"/>
      <c r="BK57" s="164"/>
      <c r="BL57" s="164"/>
      <c r="BM57" s="164"/>
      <c r="BN57" s="164"/>
      <c r="BO57" s="164"/>
      <c r="BP57" s="164"/>
      <c r="BQ57" s="164"/>
      <c r="BR57" s="164"/>
      <c r="BS57" s="164"/>
      <c r="BT57" s="164"/>
      <c r="BU57" s="164"/>
      <c r="BV57" s="164"/>
      <c r="BW57" s="164"/>
      <c r="BX57" s="164"/>
    </row>
    <row r="58" spans="1:76">
      <c r="A58" s="4"/>
      <c r="B58" s="4"/>
      <c r="C58" s="4"/>
      <c r="D58" s="4"/>
      <c r="E58" s="4"/>
      <c r="F58" s="4"/>
      <c r="G58" s="4"/>
      <c r="H58" s="3"/>
      <c r="I58" s="4"/>
      <c r="J58" s="4"/>
      <c r="K58" s="4"/>
      <c r="L58" s="4"/>
      <c r="M58" s="4"/>
      <c r="N58" s="3"/>
      <c r="O58" s="4"/>
      <c r="P58" s="4"/>
      <c r="Q58" s="164"/>
      <c r="R58" s="164"/>
      <c r="S58" s="164"/>
      <c r="T58" s="164"/>
      <c r="U58" s="164"/>
      <c r="V58" s="167"/>
      <c r="W58" s="164"/>
      <c r="X58" s="164"/>
      <c r="Y58" s="164"/>
      <c r="Z58" s="4"/>
      <c r="AA58" s="4"/>
      <c r="AB58" s="4"/>
      <c r="AC58" s="4"/>
      <c r="AD58" s="4"/>
      <c r="AE58" s="4"/>
      <c r="AF58" s="4"/>
      <c r="AG58" s="4"/>
      <c r="AH58" s="4"/>
      <c r="AI58" s="4"/>
      <c r="AJ58" s="4"/>
      <c r="AK58" s="4"/>
      <c r="AL58" s="4"/>
      <c r="AM58" s="4"/>
      <c r="AN58" s="4"/>
      <c r="AO58" s="164"/>
      <c r="AP58" s="164"/>
      <c r="AQ58" s="164"/>
      <c r="AR58" s="164"/>
      <c r="AS58" s="164"/>
      <c r="AT58" s="164"/>
      <c r="AU58" s="167"/>
      <c r="AV58" s="164"/>
      <c r="AW58" s="164"/>
      <c r="AX58" s="164"/>
      <c r="AY58" s="164"/>
      <c r="AZ58" s="164"/>
      <c r="BA58" s="164"/>
      <c r="BB58" s="164"/>
      <c r="BC58" s="164"/>
      <c r="BD58" s="164"/>
      <c r="BE58" s="164"/>
      <c r="BF58" s="164"/>
      <c r="BG58" s="164"/>
      <c r="BH58" s="164"/>
      <c r="BI58" s="164"/>
      <c r="BJ58" s="164"/>
      <c r="BK58" s="164"/>
      <c r="BL58" s="164"/>
      <c r="BM58" s="164"/>
      <c r="BN58" s="164"/>
      <c r="BO58" s="164"/>
      <c r="BP58" s="164"/>
      <c r="BQ58" s="164"/>
      <c r="BR58" s="164"/>
      <c r="BS58" s="164"/>
      <c r="BT58" s="164"/>
      <c r="BU58" s="164"/>
      <c r="BV58" s="164"/>
      <c r="BW58" s="164"/>
      <c r="BX58" s="164"/>
    </row>
    <row r="59" spans="1:76">
      <c r="A59" s="4"/>
      <c r="B59" s="4"/>
      <c r="C59" s="4"/>
      <c r="D59" s="4"/>
      <c r="E59" s="4"/>
      <c r="F59" s="4"/>
      <c r="G59" s="4"/>
      <c r="H59" s="3"/>
      <c r="I59" s="4"/>
      <c r="J59" s="4"/>
      <c r="K59" s="4"/>
      <c r="L59" s="4"/>
      <c r="M59" s="4"/>
      <c r="N59" s="3"/>
      <c r="O59" s="4"/>
      <c r="P59" s="4"/>
      <c r="Q59" s="164"/>
      <c r="R59" s="164"/>
      <c r="S59" s="164"/>
      <c r="T59" s="164"/>
      <c r="U59" s="164"/>
      <c r="V59" s="167"/>
      <c r="W59" s="164"/>
      <c r="X59" s="164"/>
      <c r="Y59" s="164"/>
      <c r="Z59" s="4"/>
      <c r="AA59" s="4"/>
      <c r="AB59" s="4"/>
      <c r="AC59" s="4"/>
      <c r="AD59" s="4"/>
      <c r="AE59" s="4"/>
      <c r="AF59" s="4"/>
      <c r="AG59" s="4"/>
      <c r="AH59" s="4"/>
      <c r="AI59" s="4"/>
      <c r="AJ59" s="4"/>
      <c r="AK59" s="4"/>
      <c r="AL59" s="4"/>
      <c r="AM59" s="4"/>
      <c r="AN59" s="4"/>
      <c r="AO59" s="164"/>
      <c r="AP59" s="164"/>
      <c r="AQ59" s="164"/>
      <c r="AR59" s="164"/>
      <c r="AS59" s="164"/>
      <c r="AT59" s="164"/>
      <c r="AU59" s="167"/>
      <c r="AV59" s="164"/>
      <c r="AW59" s="164"/>
      <c r="AX59" s="164"/>
      <c r="AY59" s="164"/>
      <c r="AZ59" s="164"/>
      <c r="BA59" s="164"/>
      <c r="BB59" s="164"/>
      <c r="BC59" s="164"/>
      <c r="BD59" s="164"/>
      <c r="BE59" s="164"/>
      <c r="BF59" s="164"/>
      <c r="BG59" s="164"/>
      <c r="BH59" s="164"/>
      <c r="BI59" s="164"/>
      <c r="BJ59" s="164"/>
      <c r="BK59" s="164"/>
      <c r="BL59" s="164"/>
      <c r="BM59" s="164"/>
      <c r="BN59" s="164"/>
      <c r="BO59" s="164"/>
      <c r="BP59" s="164"/>
      <c r="BQ59" s="164"/>
      <c r="BR59" s="164"/>
      <c r="BS59" s="164"/>
      <c r="BT59" s="164"/>
      <c r="BU59" s="164"/>
      <c r="BV59" s="164"/>
      <c r="BW59" s="164"/>
      <c r="BX59" s="164"/>
    </row>
    <row r="60" spans="1:76">
      <c r="A60" s="4"/>
      <c r="B60" s="4"/>
      <c r="C60" s="4"/>
      <c r="D60" s="4"/>
      <c r="E60" s="4"/>
      <c r="F60" s="4"/>
      <c r="G60" s="4"/>
      <c r="H60" s="3"/>
      <c r="I60" s="4"/>
      <c r="J60" s="4"/>
      <c r="K60" s="4"/>
      <c r="L60" s="4"/>
      <c r="M60" s="4"/>
      <c r="N60" s="3"/>
      <c r="O60" s="4"/>
      <c r="P60" s="4"/>
      <c r="Q60" s="164"/>
      <c r="R60" s="164"/>
      <c r="S60" s="164"/>
      <c r="T60" s="164"/>
      <c r="U60" s="164"/>
      <c r="V60" s="167"/>
      <c r="W60" s="164"/>
      <c r="X60" s="164"/>
      <c r="Y60" s="164"/>
      <c r="Z60" s="4"/>
      <c r="AA60" s="4"/>
      <c r="AB60" s="4"/>
      <c r="AC60" s="4"/>
      <c r="AD60" s="4"/>
      <c r="AE60" s="4"/>
      <c r="AF60" s="4"/>
      <c r="AG60" s="4"/>
      <c r="AH60" s="4"/>
      <c r="AI60" s="4"/>
      <c r="AJ60" s="4"/>
      <c r="AK60" s="4"/>
      <c r="AL60" s="4"/>
      <c r="AM60" s="4"/>
      <c r="AN60" s="4"/>
      <c r="AO60" s="164"/>
      <c r="AP60" s="164"/>
      <c r="AQ60" s="164"/>
      <c r="AR60" s="164"/>
      <c r="AS60" s="164"/>
      <c r="AT60" s="164"/>
      <c r="AU60" s="167"/>
      <c r="AV60" s="164"/>
      <c r="AW60" s="164"/>
      <c r="AX60" s="164"/>
      <c r="AY60" s="164"/>
      <c r="AZ60" s="164"/>
      <c r="BA60" s="164"/>
      <c r="BB60" s="164"/>
      <c r="BC60" s="164"/>
      <c r="BD60" s="164"/>
      <c r="BE60" s="164"/>
      <c r="BF60" s="164"/>
      <c r="BG60" s="164"/>
      <c r="BH60" s="164"/>
      <c r="BI60" s="164"/>
      <c r="BJ60" s="164"/>
      <c r="BK60" s="164"/>
      <c r="BL60" s="164"/>
      <c r="BM60" s="164"/>
      <c r="BN60" s="164"/>
      <c r="BO60" s="164"/>
      <c r="BP60" s="164"/>
      <c r="BQ60" s="164"/>
      <c r="BR60" s="164"/>
      <c r="BS60" s="164"/>
      <c r="BT60" s="164"/>
      <c r="BU60" s="164"/>
      <c r="BV60" s="164"/>
      <c r="BW60" s="164"/>
      <c r="BX60" s="164"/>
    </row>
    <row r="61" spans="1:76">
      <c r="A61" s="4"/>
      <c r="B61" s="4"/>
      <c r="C61" s="4"/>
      <c r="D61" s="4"/>
      <c r="E61" s="4"/>
      <c r="F61" s="4"/>
      <c r="G61" s="4"/>
      <c r="H61" s="3"/>
      <c r="I61" s="4"/>
      <c r="J61" s="4"/>
      <c r="K61" s="4"/>
      <c r="L61" s="4"/>
      <c r="M61" s="4"/>
      <c r="N61" s="3"/>
      <c r="O61" s="4"/>
      <c r="P61" s="4"/>
      <c r="Q61" s="164"/>
      <c r="R61" s="164"/>
      <c r="S61" s="164"/>
      <c r="T61" s="164"/>
      <c r="U61" s="164"/>
      <c r="V61" s="167"/>
      <c r="W61" s="164"/>
      <c r="X61" s="164"/>
      <c r="Y61" s="164"/>
      <c r="Z61" s="4"/>
      <c r="AA61" s="4"/>
      <c r="AB61" s="4"/>
      <c r="AC61" s="4"/>
      <c r="AD61" s="4"/>
      <c r="AE61" s="4"/>
      <c r="AF61" s="4"/>
      <c r="AG61" s="4"/>
      <c r="AH61" s="4"/>
      <c r="AI61" s="4"/>
      <c r="AJ61" s="4"/>
      <c r="AK61" s="4"/>
      <c r="AL61" s="4"/>
      <c r="AM61" s="4"/>
      <c r="AN61" s="4"/>
      <c r="AO61" s="164"/>
      <c r="AP61" s="164"/>
      <c r="AQ61" s="164"/>
      <c r="AR61" s="164"/>
      <c r="AS61" s="164"/>
      <c r="AT61" s="164"/>
      <c r="AU61" s="167"/>
      <c r="AV61" s="164"/>
      <c r="AW61" s="164"/>
      <c r="AX61" s="164"/>
      <c r="AY61" s="164"/>
      <c r="AZ61" s="164"/>
      <c r="BA61" s="164"/>
      <c r="BB61" s="164"/>
      <c r="BC61" s="164"/>
      <c r="BD61" s="164"/>
      <c r="BE61" s="164"/>
      <c r="BF61" s="164"/>
      <c r="BG61" s="164"/>
      <c r="BH61" s="164"/>
      <c r="BI61" s="164"/>
      <c r="BJ61" s="164"/>
      <c r="BK61" s="164"/>
      <c r="BL61" s="164"/>
      <c r="BM61" s="164"/>
      <c r="BN61" s="164"/>
      <c r="BO61" s="164"/>
      <c r="BP61" s="164"/>
      <c r="BQ61" s="164"/>
      <c r="BR61" s="164"/>
      <c r="BS61" s="164"/>
      <c r="BT61" s="164"/>
      <c r="BU61" s="164"/>
      <c r="BV61" s="164"/>
      <c r="BW61" s="164"/>
      <c r="BX61" s="164"/>
    </row>
    <row r="62" spans="1:76">
      <c r="A62" s="4"/>
      <c r="B62" s="4"/>
      <c r="C62" s="4"/>
      <c r="D62" s="4"/>
      <c r="E62" s="4"/>
      <c r="F62" s="4"/>
      <c r="G62" s="4"/>
      <c r="H62" s="3"/>
      <c r="I62" s="4"/>
      <c r="J62" s="4"/>
      <c r="K62" s="4"/>
      <c r="L62" s="4"/>
      <c r="M62" s="4"/>
      <c r="N62" s="3"/>
      <c r="O62" s="4"/>
      <c r="P62" s="4"/>
      <c r="Q62" s="164"/>
      <c r="R62" s="164"/>
      <c r="S62" s="164"/>
      <c r="T62" s="164"/>
      <c r="U62" s="164"/>
      <c r="V62" s="167"/>
      <c r="W62" s="164"/>
      <c r="X62" s="164"/>
      <c r="Y62" s="164"/>
      <c r="Z62" s="4"/>
      <c r="AA62" s="4"/>
      <c r="AB62" s="4"/>
      <c r="AC62" s="4"/>
      <c r="AD62" s="4"/>
      <c r="AE62" s="4"/>
      <c r="AF62" s="4"/>
      <c r="AG62" s="4"/>
      <c r="AH62" s="4"/>
      <c r="AI62" s="4"/>
      <c r="AJ62" s="4"/>
      <c r="AK62" s="4"/>
      <c r="AL62" s="4"/>
      <c r="AM62" s="4"/>
      <c r="AN62" s="4"/>
      <c r="AO62" s="164"/>
      <c r="AP62" s="164"/>
      <c r="AQ62" s="164"/>
      <c r="AR62" s="164"/>
      <c r="AS62" s="164"/>
      <c r="AT62" s="164"/>
      <c r="AU62" s="167"/>
      <c r="AV62" s="164"/>
      <c r="AW62" s="164"/>
      <c r="AX62" s="164"/>
      <c r="AY62" s="164"/>
      <c r="AZ62" s="164"/>
      <c r="BA62" s="164"/>
      <c r="BB62" s="164"/>
      <c r="BC62" s="164"/>
      <c r="BD62" s="164"/>
      <c r="BE62" s="164"/>
      <c r="BF62" s="164"/>
      <c r="BG62" s="164"/>
      <c r="BH62" s="164"/>
      <c r="BI62" s="164"/>
      <c r="BJ62" s="164"/>
      <c r="BK62" s="164"/>
      <c r="BL62" s="164"/>
      <c r="BM62" s="164"/>
      <c r="BN62" s="164"/>
      <c r="BO62" s="164"/>
      <c r="BP62" s="164"/>
      <c r="BQ62" s="164"/>
      <c r="BR62" s="164"/>
      <c r="BS62" s="164"/>
      <c r="BT62" s="164"/>
      <c r="BU62" s="164"/>
      <c r="BV62" s="164"/>
      <c r="BW62" s="164"/>
      <c r="BX62" s="164"/>
    </row>
    <row r="63" spans="1:76">
      <c r="A63" s="4"/>
      <c r="B63" s="4"/>
      <c r="C63" s="4"/>
      <c r="D63" s="4"/>
      <c r="E63" s="4"/>
      <c r="F63" s="4"/>
      <c r="G63" s="4"/>
      <c r="H63" s="3"/>
      <c r="I63" s="4"/>
      <c r="J63" s="4"/>
      <c r="K63" s="4"/>
      <c r="L63" s="4"/>
      <c r="M63" s="4"/>
      <c r="N63" s="3"/>
      <c r="O63" s="4"/>
      <c r="P63" s="4"/>
      <c r="Q63" s="393"/>
      <c r="R63" s="164"/>
      <c r="S63" s="164"/>
      <c r="T63" s="164"/>
      <c r="U63" s="164"/>
      <c r="V63" s="167"/>
      <c r="W63" s="164"/>
      <c r="X63" s="164"/>
      <c r="Y63" s="164"/>
      <c r="Z63" s="4"/>
      <c r="AA63" s="4"/>
      <c r="AB63" s="4"/>
      <c r="AC63" s="4"/>
      <c r="AD63" s="4"/>
      <c r="AE63" s="4"/>
      <c r="AF63" s="4"/>
      <c r="AG63" s="4"/>
      <c r="AH63" s="4"/>
      <c r="AI63" s="4"/>
      <c r="AJ63" s="4"/>
      <c r="AK63" s="4"/>
      <c r="AL63" s="4"/>
      <c r="AM63" s="4"/>
      <c r="AN63" s="4"/>
      <c r="AO63" s="164"/>
      <c r="AP63" s="164"/>
      <c r="AQ63" s="164"/>
      <c r="AR63" s="164"/>
      <c r="AS63" s="164"/>
      <c r="AT63" s="164"/>
      <c r="AU63" s="167"/>
      <c r="AV63" s="164"/>
      <c r="AW63" s="164"/>
      <c r="AX63" s="164"/>
      <c r="AY63" s="164"/>
      <c r="AZ63" s="164"/>
      <c r="BA63" s="164"/>
      <c r="BB63" s="164"/>
      <c r="BC63" s="164"/>
      <c r="BD63" s="164"/>
      <c r="BE63" s="164"/>
      <c r="BF63" s="164"/>
      <c r="BG63" s="164"/>
      <c r="BH63" s="164"/>
      <c r="BI63" s="164"/>
      <c r="BJ63" s="164"/>
      <c r="BK63" s="164"/>
      <c r="BL63" s="164"/>
      <c r="BM63" s="164"/>
      <c r="BN63" s="164"/>
      <c r="BO63" s="164"/>
      <c r="BP63" s="164"/>
      <c r="BQ63" s="164"/>
      <c r="BR63" s="164"/>
      <c r="BS63" s="164"/>
      <c r="BT63" s="164"/>
      <c r="BU63" s="164"/>
      <c r="BV63" s="164"/>
      <c r="BW63" s="164"/>
      <c r="BX63" s="164"/>
    </row>
    <row r="64" spans="1:76">
      <c r="A64" s="4"/>
      <c r="B64" s="4"/>
      <c r="C64" s="4"/>
      <c r="D64" s="4"/>
      <c r="E64" s="4"/>
      <c r="F64" s="4"/>
      <c r="G64" s="4"/>
      <c r="H64" s="3"/>
      <c r="I64" s="4"/>
      <c r="J64" s="4"/>
      <c r="K64" s="4"/>
      <c r="L64" s="4"/>
      <c r="M64" s="4"/>
      <c r="N64" s="3"/>
      <c r="O64" s="4"/>
      <c r="P64" s="4"/>
      <c r="Q64" s="164"/>
      <c r="R64" s="164"/>
      <c r="S64" s="164"/>
      <c r="T64" s="164"/>
      <c r="U64" s="164"/>
      <c r="V64" s="167"/>
      <c r="W64" s="164"/>
      <c r="X64" s="164"/>
      <c r="Y64" s="164"/>
      <c r="Z64" s="4"/>
      <c r="AA64" s="4"/>
      <c r="AB64" s="4"/>
      <c r="AC64" s="4"/>
      <c r="AD64" s="4"/>
      <c r="AE64" s="4"/>
      <c r="AF64" s="4"/>
      <c r="AG64" s="4"/>
      <c r="AH64" s="4"/>
      <c r="AI64" s="4"/>
      <c r="AJ64" s="4"/>
      <c r="AK64" s="4"/>
      <c r="AL64" s="4"/>
      <c r="AM64" s="4"/>
      <c r="AN64" s="4"/>
      <c r="AO64" s="164"/>
      <c r="AP64" s="164"/>
      <c r="AQ64" s="164"/>
      <c r="AR64" s="164"/>
      <c r="AS64" s="164"/>
      <c r="AT64" s="164"/>
      <c r="AU64" s="167"/>
      <c r="AV64" s="164"/>
      <c r="AW64" s="164"/>
      <c r="AX64" s="164"/>
      <c r="AY64" s="164"/>
      <c r="AZ64" s="164"/>
      <c r="BA64" s="164"/>
      <c r="BB64" s="164"/>
      <c r="BC64" s="164"/>
      <c r="BD64" s="164"/>
      <c r="BE64" s="164"/>
      <c r="BF64" s="164"/>
      <c r="BG64" s="164"/>
      <c r="BH64" s="164"/>
      <c r="BI64" s="164"/>
      <c r="BJ64" s="164"/>
      <c r="BK64" s="164"/>
      <c r="BL64" s="164"/>
      <c r="BM64" s="164"/>
      <c r="BN64" s="164"/>
      <c r="BO64" s="164"/>
      <c r="BP64" s="164"/>
      <c r="BQ64" s="164"/>
      <c r="BR64" s="164"/>
      <c r="BS64" s="164"/>
      <c r="BT64" s="164"/>
      <c r="BU64" s="164"/>
      <c r="BV64" s="164"/>
      <c r="BW64" s="164"/>
      <c r="BX64" s="164"/>
    </row>
    <row r="65" spans="1:76">
      <c r="A65" s="4"/>
      <c r="B65" s="4"/>
      <c r="C65" s="4"/>
      <c r="D65" s="4"/>
      <c r="E65" s="4"/>
      <c r="F65" s="4"/>
      <c r="G65" s="4"/>
      <c r="H65" s="3"/>
      <c r="I65" s="4"/>
      <c r="J65" s="4"/>
      <c r="K65" s="4"/>
      <c r="L65" s="4"/>
      <c r="M65" s="4"/>
      <c r="N65" s="3"/>
      <c r="O65" s="4"/>
      <c r="P65" s="4"/>
      <c r="Q65" s="164"/>
      <c r="R65" s="164"/>
      <c r="S65" s="164"/>
      <c r="T65" s="164"/>
      <c r="U65" s="164"/>
      <c r="V65" s="167"/>
      <c r="W65" s="164"/>
      <c r="X65" s="164"/>
      <c r="Y65" s="164"/>
      <c r="Z65" s="4"/>
      <c r="AA65" s="4"/>
      <c r="AB65" s="4"/>
      <c r="AC65" s="4"/>
      <c r="AD65" s="4"/>
      <c r="AE65" s="4"/>
      <c r="AF65" s="4"/>
      <c r="AG65" s="4"/>
      <c r="AH65" s="4"/>
      <c r="AI65" s="4"/>
      <c r="AJ65" s="4"/>
      <c r="AK65" s="4"/>
      <c r="AL65" s="4"/>
      <c r="AM65" s="4"/>
      <c r="AN65" s="4"/>
      <c r="AO65" s="164"/>
      <c r="AP65" s="164"/>
      <c r="AQ65" s="164"/>
      <c r="AR65" s="164"/>
      <c r="AS65" s="164"/>
      <c r="AT65" s="164"/>
      <c r="AU65" s="167"/>
      <c r="AV65" s="164"/>
      <c r="AW65" s="164"/>
      <c r="AX65" s="164"/>
      <c r="AY65" s="164"/>
      <c r="AZ65" s="164"/>
      <c r="BA65" s="164"/>
      <c r="BB65" s="164"/>
      <c r="BC65" s="164"/>
      <c r="BD65" s="164"/>
      <c r="BE65" s="164"/>
      <c r="BF65" s="164"/>
      <c r="BG65" s="164"/>
      <c r="BH65" s="164"/>
      <c r="BI65" s="164"/>
      <c r="BJ65" s="164"/>
      <c r="BK65" s="164"/>
      <c r="BL65" s="164"/>
      <c r="BM65" s="164"/>
      <c r="BN65" s="164"/>
      <c r="BO65" s="164"/>
      <c r="BP65" s="164"/>
      <c r="BQ65" s="164"/>
      <c r="BR65" s="164"/>
      <c r="BS65" s="164"/>
      <c r="BT65" s="164"/>
      <c r="BU65" s="164"/>
      <c r="BV65" s="164"/>
      <c r="BW65" s="164"/>
      <c r="BX65" s="164"/>
    </row>
    <row r="66" spans="1:76">
      <c r="A66" s="4"/>
      <c r="B66" s="4"/>
      <c r="C66" s="4"/>
      <c r="D66" s="4"/>
      <c r="E66" s="4"/>
      <c r="F66" s="4"/>
      <c r="G66" s="4"/>
      <c r="H66" s="3"/>
      <c r="I66" s="4"/>
      <c r="J66" s="4"/>
      <c r="K66" s="4"/>
      <c r="L66" s="4"/>
      <c r="M66" s="4"/>
      <c r="N66" s="3"/>
      <c r="O66" s="4"/>
      <c r="P66" s="4"/>
      <c r="Q66" s="164"/>
      <c r="R66" s="164"/>
      <c r="S66" s="164"/>
      <c r="T66" s="164"/>
      <c r="U66" s="164"/>
      <c r="V66" s="167"/>
      <c r="W66" s="164"/>
      <c r="X66" s="164"/>
      <c r="Y66" s="164"/>
      <c r="Z66" s="4"/>
      <c r="AA66" s="4"/>
      <c r="AB66" s="4"/>
      <c r="AC66" s="4"/>
      <c r="AD66" s="4"/>
      <c r="AE66" s="4"/>
      <c r="AF66" s="4"/>
      <c r="AG66" s="4"/>
      <c r="AH66" s="4"/>
      <c r="AI66" s="4"/>
      <c r="AJ66" s="4"/>
      <c r="AK66" s="4"/>
      <c r="AL66" s="4"/>
      <c r="AM66" s="4"/>
      <c r="AN66" s="4"/>
      <c r="AO66" s="164"/>
      <c r="AP66" s="164"/>
      <c r="AQ66" s="164"/>
      <c r="AR66" s="164"/>
      <c r="AS66" s="164"/>
      <c r="AT66" s="164"/>
      <c r="AU66" s="167"/>
      <c r="AV66" s="164"/>
      <c r="AW66" s="164"/>
      <c r="AX66" s="164"/>
      <c r="AY66" s="164"/>
      <c r="AZ66" s="164"/>
      <c r="BA66" s="164"/>
      <c r="BB66" s="164"/>
      <c r="BC66" s="164"/>
      <c r="BD66" s="164"/>
      <c r="BE66" s="164"/>
      <c r="BF66" s="164"/>
      <c r="BG66" s="164"/>
      <c r="BH66" s="164"/>
      <c r="BI66" s="164"/>
      <c r="BJ66" s="164"/>
      <c r="BK66" s="164"/>
      <c r="BL66" s="164"/>
      <c r="BM66" s="164"/>
      <c r="BN66" s="164"/>
      <c r="BO66" s="164"/>
      <c r="BP66" s="164"/>
      <c r="BQ66" s="164"/>
      <c r="BR66" s="164"/>
      <c r="BS66" s="164"/>
      <c r="BT66" s="164"/>
      <c r="BU66" s="164"/>
      <c r="BV66" s="164"/>
      <c r="BW66" s="164"/>
      <c r="BX66" s="164"/>
    </row>
    <row r="67" spans="1:76">
      <c r="A67" s="4"/>
      <c r="B67" s="4"/>
      <c r="C67" s="4"/>
      <c r="D67" s="4"/>
      <c r="E67" s="4"/>
      <c r="F67" s="4"/>
      <c r="G67" s="4"/>
      <c r="H67" s="3"/>
      <c r="I67" s="4"/>
      <c r="J67" s="4"/>
      <c r="K67" s="4"/>
      <c r="L67" s="4"/>
      <c r="M67" s="4"/>
      <c r="N67" s="3"/>
      <c r="O67" s="4"/>
      <c r="P67" s="4"/>
      <c r="Q67" s="164"/>
      <c r="R67" s="164"/>
      <c r="S67" s="164"/>
      <c r="T67" s="164"/>
      <c r="U67" s="164"/>
      <c r="V67" s="167"/>
      <c r="W67" s="164"/>
      <c r="X67" s="164"/>
      <c r="Y67" s="164"/>
      <c r="Z67" s="4"/>
      <c r="AA67" s="4"/>
      <c r="AB67" s="4"/>
      <c r="AC67" s="4"/>
      <c r="AD67" s="4"/>
      <c r="AE67" s="4"/>
      <c r="AF67" s="4"/>
      <c r="AG67" s="4"/>
      <c r="AH67" s="4"/>
      <c r="AI67" s="4"/>
      <c r="AJ67" s="4"/>
      <c r="AK67" s="4"/>
      <c r="AL67" s="4"/>
      <c r="AM67" s="4"/>
      <c r="AN67" s="4"/>
      <c r="AO67" s="164"/>
      <c r="AP67" s="164"/>
      <c r="AQ67" s="164"/>
      <c r="AR67" s="164"/>
      <c r="AS67" s="164"/>
      <c r="AT67" s="164"/>
      <c r="AU67" s="167"/>
      <c r="AV67" s="164"/>
      <c r="AW67" s="164"/>
      <c r="AX67" s="164"/>
      <c r="AY67" s="164"/>
      <c r="AZ67" s="164"/>
      <c r="BA67" s="164"/>
      <c r="BB67" s="164"/>
      <c r="BC67" s="164"/>
      <c r="BD67" s="164"/>
      <c r="BE67" s="164"/>
      <c r="BF67" s="164"/>
      <c r="BG67" s="164"/>
      <c r="BH67" s="164"/>
      <c r="BI67" s="164"/>
      <c r="BJ67" s="164"/>
      <c r="BK67" s="164"/>
      <c r="BL67" s="164"/>
      <c r="BM67" s="164"/>
      <c r="BN67" s="164"/>
      <c r="BO67" s="164"/>
      <c r="BP67" s="164"/>
      <c r="BQ67" s="164"/>
      <c r="BR67" s="164"/>
      <c r="BS67" s="164"/>
      <c r="BT67" s="164"/>
      <c r="BU67" s="164"/>
      <c r="BV67" s="164"/>
      <c r="BW67" s="164"/>
      <c r="BX67" s="164"/>
    </row>
    <row r="68" spans="1:76">
      <c r="A68" s="4"/>
      <c r="B68" s="4"/>
      <c r="C68" s="4"/>
      <c r="D68" s="4"/>
      <c r="E68" s="4"/>
      <c r="F68" s="4"/>
      <c r="G68" s="4"/>
      <c r="H68" s="3"/>
      <c r="I68" s="4"/>
      <c r="J68" s="4"/>
      <c r="K68" s="4"/>
      <c r="L68" s="4"/>
      <c r="M68" s="4"/>
      <c r="N68" s="3"/>
      <c r="O68" s="4"/>
      <c r="P68" s="4"/>
      <c r="Q68" s="164"/>
      <c r="R68" s="164"/>
      <c r="S68" s="164"/>
      <c r="T68" s="164"/>
      <c r="U68" s="164"/>
      <c r="V68" s="167"/>
      <c r="W68" s="164"/>
      <c r="X68" s="164"/>
      <c r="Y68" s="164"/>
      <c r="Z68" s="252"/>
      <c r="AA68" s="252"/>
      <c r="AB68" s="252"/>
      <c r="AC68" s="252"/>
      <c r="AD68" s="252"/>
      <c r="AE68" s="252"/>
      <c r="AF68" s="252"/>
      <c r="AG68" s="252"/>
      <c r="AH68" s="252"/>
      <c r="AI68" s="252"/>
      <c r="AJ68" s="252"/>
      <c r="AK68" s="252"/>
      <c r="AL68" s="252"/>
      <c r="AM68" s="252"/>
      <c r="AN68" s="4"/>
      <c r="AO68" s="164"/>
      <c r="AP68" s="164"/>
      <c r="AQ68" s="164"/>
      <c r="AR68" s="164"/>
      <c r="AS68" s="164"/>
      <c r="AT68" s="164"/>
      <c r="AU68" s="167"/>
      <c r="AV68" s="164"/>
      <c r="AW68" s="164"/>
      <c r="AX68" s="164"/>
      <c r="AY68" s="164"/>
      <c r="AZ68" s="164"/>
      <c r="BA68" s="164"/>
      <c r="BB68" s="164"/>
      <c r="BC68" s="164"/>
      <c r="BD68" s="164"/>
      <c r="BE68" s="164"/>
      <c r="BF68" s="164"/>
      <c r="BG68" s="164"/>
      <c r="BH68" s="164"/>
      <c r="BI68" s="164"/>
      <c r="BJ68" s="164"/>
      <c r="BK68" s="164"/>
      <c r="BL68" s="164"/>
      <c r="BM68" s="164"/>
      <c r="BN68" s="164"/>
      <c r="BO68" s="164"/>
      <c r="BP68" s="164"/>
      <c r="BQ68" s="164"/>
      <c r="BR68" s="164"/>
      <c r="BS68" s="164"/>
      <c r="BT68" s="164"/>
      <c r="BU68" s="164"/>
      <c r="BV68" s="164"/>
      <c r="BW68" s="164"/>
      <c r="BX68" s="164"/>
    </row>
    <row r="69" spans="1:76">
      <c r="A69" s="4"/>
      <c r="B69" s="4"/>
      <c r="C69" s="4"/>
      <c r="D69" s="4"/>
      <c r="E69" s="4"/>
      <c r="F69" s="4"/>
      <c r="G69" s="4"/>
      <c r="H69" s="3"/>
      <c r="I69" s="4"/>
      <c r="J69" s="4"/>
      <c r="K69" s="4"/>
      <c r="L69" s="4"/>
      <c r="M69" s="4"/>
      <c r="N69" s="3"/>
      <c r="O69" s="4"/>
      <c r="P69" s="4"/>
      <c r="Q69" s="164"/>
      <c r="R69" s="164"/>
      <c r="S69" s="164"/>
      <c r="T69" s="164"/>
      <c r="U69" s="164"/>
      <c r="V69" s="167"/>
      <c r="W69" s="164"/>
      <c r="X69" s="164"/>
      <c r="Y69" s="164"/>
      <c r="Z69" s="3"/>
      <c r="AA69" s="3"/>
      <c r="AB69" s="3"/>
      <c r="AC69" s="3"/>
      <c r="AD69" s="4"/>
      <c r="AE69" s="3"/>
      <c r="AF69" s="3"/>
      <c r="AG69" s="3"/>
      <c r="AH69" s="3"/>
      <c r="AI69" s="4"/>
      <c r="AJ69" s="4"/>
      <c r="AK69" s="4"/>
      <c r="AL69" s="4"/>
      <c r="AM69" s="4"/>
      <c r="AN69" s="4"/>
      <c r="AO69" s="164"/>
      <c r="AP69" s="164"/>
      <c r="AQ69" s="164"/>
      <c r="AR69" s="164"/>
      <c r="AS69" s="164"/>
      <c r="AT69" s="164"/>
      <c r="AU69" s="167"/>
      <c r="AV69" s="164"/>
      <c r="AW69" s="164"/>
      <c r="AX69" s="164"/>
      <c r="AY69" s="164"/>
      <c r="AZ69" s="164"/>
      <c r="BA69" s="164"/>
      <c r="BB69" s="164"/>
      <c r="BC69" s="164"/>
      <c r="BD69" s="164"/>
      <c r="BE69" s="164"/>
      <c r="BF69" s="164"/>
      <c r="BG69" s="164"/>
      <c r="BH69" s="164"/>
      <c r="BI69" s="164"/>
      <c r="BJ69" s="164"/>
      <c r="BK69" s="164"/>
      <c r="BL69" s="164"/>
      <c r="BM69" s="164"/>
      <c r="BN69" s="164"/>
      <c r="BO69" s="164"/>
      <c r="BP69" s="164"/>
      <c r="BQ69" s="164"/>
      <c r="BR69" s="164"/>
      <c r="BS69" s="164"/>
      <c r="BT69" s="164"/>
      <c r="BU69" s="164"/>
      <c r="BV69" s="164"/>
      <c r="BW69" s="164"/>
      <c r="BX69" s="164"/>
    </row>
    <row r="70" spans="1:76">
      <c r="A70" s="4"/>
      <c r="B70" s="4"/>
      <c r="C70" s="4"/>
      <c r="D70" s="4"/>
      <c r="E70" s="4"/>
      <c r="F70" s="4"/>
      <c r="G70" s="4"/>
      <c r="H70" s="3"/>
      <c r="I70" s="4"/>
      <c r="J70" s="4"/>
      <c r="K70" s="4"/>
      <c r="L70" s="4"/>
      <c r="M70" s="4"/>
      <c r="N70" s="3"/>
      <c r="O70" s="4"/>
      <c r="P70" s="4"/>
      <c r="Q70" s="164"/>
      <c r="R70" s="164"/>
      <c r="S70" s="164"/>
      <c r="T70" s="164"/>
      <c r="U70" s="164"/>
      <c r="V70" s="167"/>
      <c r="W70" s="164"/>
      <c r="X70" s="164"/>
      <c r="Y70" s="164"/>
      <c r="Z70" s="3"/>
      <c r="AA70" s="3"/>
      <c r="AB70" s="3"/>
      <c r="AC70" s="3"/>
      <c r="AD70" s="4"/>
      <c r="AE70" s="3"/>
      <c r="AF70" s="3"/>
      <c r="AG70" s="3"/>
      <c r="AH70" s="3"/>
      <c r="AI70" s="4"/>
      <c r="AJ70" s="4"/>
      <c r="AK70" s="4"/>
      <c r="AL70" s="4"/>
      <c r="AM70" s="4"/>
      <c r="AN70" s="4"/>
      <c r="AO70" s="164"/>
      <c r="AP70" s="164"/>
      <c r="AQ70" s="164"/>
      <c r="AR70" s="164"/>
      <c r="AS70" s="164"/>
      <c r="AT70" s="164"/>
      <c r="AU70" s="167"/>
      <c r="AV70" s="164"/>
      <c r="AW70" s="164"/>
      <c r="AX70" s="164"/>
      <c r="AY70" s="164"/>
      <c r="AZ70" s="164"/>
      <c r="BA70" s="164"/>
      <c r="BB70" s="164"/>
      <c r="BC70" s="164"/>
      <c r="BD70" s="164"/>
      <c r="BE70" s="164"/>
      <c r="BF70" s="164"/>
      <c r="BG70" s="164"/>
      <c r="BH70" s="164"/>
      <c r="BI70" s="164"/>
      <c r="BJ70" s="164"/>
      <c r="BK70" s="164"/>
      <c r="BL70" s="164"/>
      <c r="BM70" s="164"/>
      <c r="BN70" s="164"/>
      <c r="BO70" s="164"/>
      <c r="BP70" s="164"/>
      <c r="BQ70" s="164"/>
      <c r="BR70" s="164"/>
      <c r="BS70" s="164"/>
      <c r="BT70" s="164"/>
      <c r="BU70" s="164"/>
      <c r="BV70" s="164"/>
      <c r="BW70" s="164"/>
      <c r="BX70" s="164"/>
    </row>
    <row r="71" spans="1:76">
      <c r="A71" s="4"/>
      <c r="B71" s="4"/>
      <c r="C71" s="4"/>
      <c r="D71" s="4"/>
      <c r="E71" s="4"/>
      <c r="F71" s="4"/>
      <c r="G71" s="4"/>
      <c r="H71" s="3"/>
      <c r="I71" s="4"/>
      <c r="J71" s="4"/>
      <c r="K71" s="4"/>
      <c r="L71" s="4"/>
      <c r="M71" s="4"/>
      <c r="N71" s="3"/>
      <c r="O71" s="4"/>
      <c r="P71" s="4"/>
      <c r="Q71" s="164"/>
      <c r="R71" s="164"/>
      <c r="S71" s="164"/>
      <c r="T71" s="164"/>
      <c r="U71" s="164"/>
      <c r="V71" s="167"/>
      <c r="W71" s="164"/>
      <c r="X71" s="164"/>
      <c r="Y71" s="164"/>
      <c r="Z71" s="3"/>
      <c r="AA71" s="3"/>
      <c r="AB71" s="3"/>
      <c r="AC71" s="3"/>
      <c r="AD71" s="4"/>
      <c r="AE71" s="3"/>
      <c r="AF71" s="3"/>
      <c r="AG71" s="3"/>
      <c r="AH71" s="3"/>
      <c r="AI71" s="4"/>
      <c r="AJ71" s="4"/>
      <c r="AK71" s="4"/>
      <c r="AL71" s="4"/>
      <c r="AM71" s="4"/>
      <c r="AN71" s="4"/>
      <c r="AO71" s="164"/>
      <c r="AP71" s="164"/>
      <c r="AQ71" s="164"/>
      <c r="AR71" s="164"/>
      <c r="AS71" s="164"/>
      <c r="AT71" s="164"/>
      <c r="AU71" s="167"/>
      <c r="AV71" s="164"/>
      <c r="AW71" s="164"/>
      <c r="AX71" s="164"/>
      <c r="AY71" s="164"/>
      <c r="AZ71" s="164"/>
      <c r="BA71" s="164"/>
      <c r="BB71" s="164"/>
      <c r="BC71" s="164"/>
      <c r="BD71" s="164"/>
      <c r="BE71" s="164"/>
      <c r="BF71" s="164"/>
      <c r="BG71" s="164"/>
      <c r="BH71" s="164"/>
      <c r="BI71" s="164"/>
      <c r="BJ71" s="164"/>
      <c r="BK71" s="164"/>
      <c r="BL71" s="164"/>
      <c r="BM71" s="164"/>
      <c r="BN71" s="164"/>
      <c r="BO71" s="164"/>
      <c r="BP71" s="164"/>
      <c r="BQ71" s="164"/>
      <c r="BR71" s="164"/>
      <c r="BS71" s="164"/>
      <c r="BT71" s="164"/>
      <c r="BU71" s="164"/>
      <c r="BV71" s="164"/>
      <c r="BW71" s="164"/>
      <c r="BX71" s="164"/>
    </row>
    <row r="72" spans="1:76">
      <c r="A72" s="4"/>
      <c r="B72" s="4"/>
      <c r="C72" s="4"/>
      <c r="D72" s="4"/>
      <c r="E72" s="4"/>
      <c r="F72" s="4"/>
      <c r="G72" s="4"/>
      <c r="H72" s="3"/>
      <c r="I72" s="4"/>
      <c r="J72" s="4"/>
      <c r="K72" s="4"/>
      <c r="L72" s="4"/>
      <c r="M72" s="4"/>
      <c r="N72" s="3"/>
      <c r="O72" s="4"/>
      <c r="P72" s="4"/>
      <c r="Q72" s="164"/>
      <c r="R72" s="164"/>
      <c r="S72" s="164"/>
      <c r="T72" s="164"/>
      <c r="U72" s="164"/>
      <c r="V72" s="167"/>
      <c r="W72" s="164"/>
      <c r="X72" s="164"/>
      <c r="Y72" s="164"/>
      <c r="Z72" s="3"/>
      <c r="AA72" s="3"/>
      <c r="AB72" s="3"/>
      <c r="AC72" s="3"/>
      <c r="AD72" s="4"/>
      <c r="AE72" s="3"/>
      <c r="AF72" s="3"/>
      <c r="AG72" s="3"/>
      <c r="AH72" s="3"/>
      <c r="AI72" s="4"/>
      <c r="AJ72" s="4"/>
      <c r="AK72" s="4"/>
      <c r="AL72" s="4"/>
      <c r="AM72" s="4"/>
      <c r="AN72" s="4"/>
      <c r="AO72" s="164"/>
      <c r="AP72" s="164"/>
      <c r="AQ72" s="164"/>
      <c r="AR72" s="164"/>
      <c r="AS72" s="164"/>
      <c r="AT72" s="164"/>
      <c r="AU72" s="167"/>
      <c r="AV72" s="164"/>
      <c r="AW72" s="164"/>
      <c r="AX72" s="164"/>
      <c r="AY72" s="164"/>
      <c r="AZ72" s="164"/>
      <c r="BA72" s="164"/>
      <c r="BB72" s="164"/>
      <c r="BC72" s="164"/>
      <c r="BD72" s="164"/>
      <c r="BE72" s="164"/>
      <c r="BF72" s="164"/>
      <c r="BG72" s="164"/>
      <c r="BH72" s="164"/>
      <c r="BI72" s="164"/>
      <c r="BJ72" s="164"/>
      <c r="BK72" s="164"/>
      <c r="BL72" s="164"/>
      <c r="BM72" s="164"/>
      <c r="BN72" s="164"/>
      <c r="BO72" s="164"/>
      <c r="BP72" s="164"/>
      <c r="BQ72" s="164"/>
      <c r="BR72" s="164"/>
      <c r="BS72" s="164"/>
      <c r="BT72" s="164"/>
      <c r="BU72" s="164"/>
      <c r="BV72" s="164"/>
      <c r="BW72" s="164"/>
      <c r="BX72" s="164"/>
    </row>
    <row r="73" spans="1:76">
      <c r="A73" s="4"/>
      <c r="B73" s="4"/>
      <c r="C73" s="4"/>
      <c r="D73" s="4"/>
      <c r="E73" s="4"/>
      <c r="F73" s="4"/>
      <c r="G73" s="4"/>
      <c r="H73" s="3"/>
      <c r="I73" s="4"/>
      <c r="J73" s="4"/>
      <c r="K73" s="4"/>
      <c r="L73" s="4"/>
      <c r="M73" s="4"/>
      <c r="N73" s="3"/>
      <c r="O73" s="4"/>
      <c r="P73" s="4"/>
      <c r="Q73" s="164"/>
      <c r="R73" s="164"/>
      <c r="S73" s="164"/>
      <c r="T73" s="164"/>
      <c r="U73" s="164"/>
      <c r="V73" s="167"/>
      <c r="W73" s="164"/>
      <c r="X73" s="164"/>
      <c r="Y73" s="164"/>
      <c r="Z73" s="3"/>
      <c r="AA73" s="3"/>
      <c r="AB73" s="3"/>
      <c r="AC73" s="3"/>
      <c r="AD73" s="4"/>
      <c r="AE73" s="3"/>
      <c r="AF73" s="3"/>
      <c r="AG73" s="3"/>
      <c r="AH73" s="3"/>
      <c r="AI73" s="4"/>
      <c r="AJ73" s="4"/>
      <c r="AK73" s="4"/>
      <c r="AL73" s="4"/>
      <c r="AM73" s="4"/>
      <c r="AN73" s="4"/>
      <c r="AO73" s="164"/>
      <c r="AP73" s="164"/>
      <c r="AQ73" s="164"/>
      <c r="AR73" s="164"/>
      <c r="AS73" s="164"/>
      <c r="AT73" s="164"/>
      <c r="AU73" s="167"/>
      <c r="AV73" s="164"/>
      <c r="AW73" s="164"/>
      <c r="AX73" s="164"/>
      <c r="AY73" s="164"/>
      <c r="AZ73" s="164"/>
      <c r="BA73" s="164"/>
      <c r="BB73" s="164"/>
      <c r="BC73" s="164"/>
      <c r="BD73" s="164"/>
      <c r="BE73" s="164"/>
      <c r="BF73" s="164"/>
      <c r="BG73" s="164"/>
      <c r="BH73" s="164"/>
      <c r="BI73" s="164"/>
      <c r="BJ73" s="164"/>
      <c r="BK73" s="164"/>
      <c r="BL73" s="164"/>
      <c r="BM73" s="164"/>
      <c r="BN73" s="164"/>
      <c r="BO73" s="164"/>
      <c r="BP73" s="164"/>
      <c r="BQ73" s="164"/>
      <c r="BR73" s="164"/>
      <c r="BS73" s="164"/>
      <c r="BT73" s="164"/>
      <c r="BU73" s="164"/>
      <c r="BV73" s="164"/>
      <c r="BW73" s="164"/>
      <c r="BX73" s="164"/>
    </row>
    <row r="74" spans="1:76">
      <c r="A74" s="4"/>
      <c r="B74" s="4"/>
      <c r="C74" s="4"/>
      <c r="D74" s="4"/>
      <c r="E74" s="4"/>
      <c r="F74" s="4"/>
      <c r="G74" s="4"/>
      <c r="H74" s="3"/>
      <c r="I74" s="4"/>
      <c r="J74" s="4"/>
      <c r="K74" s="4"/>
      <c r="L74" s="4"/>
      <c r="M74" s="4"/>
      <c r="N74" s="3"/>
      <c r="O74" s="4"/>
      <c r="P74" s="4"/>
      <c r="Q74" s="164"/>
      <c r="R74" s="164"/>
      <c r="S74" s="164"/>
      <c r="T74" s="164"/>
      <c r="U74" s="164"/>
      <c r="V74" s="167"/>
      <c r="W74" s="164"/>
      <c r="X74" s="164"/>
      <c r="Y74" s="164"/>
      <c r="Z74" s="3"/>
      <c r="AA74" s="3"/>
      <c r="AB74" s="3"/>
      <c r="AC74" s="3"/>
      <c r="AD74" s="4"/>
      <c r="AE74" s="3"/>
      <c r="AF74" s="3"/>
      <c r="AG74" s="3"/>
      <c r="AH74" s="3"/>
      <c r="AI74" s="4"/>
      <c r="AJ74" s="4"/>
      <c r="AK74" s="4"/>
      <c r="AL74" s="4"/>
      <c r="AM74" s="4"/>
      <c r="AN74" s="4"/>
      <c r="AO74" s="164"/>
      <c r="AP74" s="164"/>
      <c r="AQ74" s="164"/>
      <c r="AR74" s="164"/>
      <c r="AS74" s="164"/>
      <c r="AT74" s="164"/>
      <c r="AU74" s="167"/>
      <c r="AV74" s="164"/>
      <c r="AW74" s="164"/>
      <c r="AX74" s="164"/>
      <c r="AY74" s="164"/>
      <c r="AZ74" s="164"/>
      <c r="BA74" s="164"/>
      <c r="BB74" s="164"/>
      <c r="BC74" s="164"/>
      <c r="BD74" s="164"/>
      <c r="BE74" s="164"/>
      <c r="BF74" s="164"/>
      <c r="BG74" s="164"/>
      <c r="BH74" s="164"/>
      <c r="BI74" s="164"/>
      <c r="BJ74" s="164"/>
      <c r="BK74" s="164"/>
      <c r="BL74" s="164"/>
      <c r="BM74" s="164"/>
      <c r="BN74" s="164"/>
      <c r="BO74" s="164"/>
      <c r="BP74" s="164"/>
      <c r="BQ74" s="164"/>
      <c r="BR74" s="164"/>
      <c r="BS74" s="164"/>
      <c r="BT74" s="164"/>
      <c r="BU74" s="164"/>
      <c r="BV74" s="164"/>
      <c r="BW74" s="164"/>
      <c r="BX74" s="164"/>
    </row>
    <row r="75" spans="1:76">
      <c r="A75" s="4"/>
      <c r="B75" s="4"/>
      <c r="C75" s="4"/>
      <c r="D75" s="4"/>
      <c r="E75" s="4"/>
      <c r="F75" s="4"/>
      <c r="G75" s="4"/>
      <c r="H75" s="3"/>
      <c r="I75" s="4"/>
      <c r="J75" s="4"/>
      <c r="K75" s="4"/>
      <c r="L75" s="4"/>
      <c r="M75" s="4"/>
      <c r="N75" s="3"/>
      <c r="O75" s="4"/>
      <c r="P75" s="4"/>
      <c r="Q75" s="164"/>
      <c r="R75" s="164"/>
      <c r="S75" s="164"/>
      <c r="T75" s="164"/>
      <c r="U75" s="164"/>
      <c r="V75" s="167"/>
      <c r="W75" s="164"/>
      <c r="X75" s="164"/>
      <c r="Y75" s="164"/>
      <c r="Z75" s="3"/>
      <c r="AA75" s="3"/>
      <c r="AB75" s="3"/>
      <c r="AC75" s="3"/>
      <c r="AD75" s="4"/>
      <c r="AE75" s="3"/>
      <c r="AF75" s="3"/>
      <c r="AG75" s="3"/>
      <c r="AH75" s="3"/>
      <c r="AI75" s="4"/>
      <c r="AJ75" s="4"/>
      <c r="AK75" s="4"/>
      <c r="AL75" s="4"/>
      <c r="AM75" s="4"/>
      <c r="AN75" s="4"/>
      <c r="AO75" s="164"/>
      <c r="AP75" s="164"/>
      <c r="AQ75" s="164"/>
      <c r="AR75" s="164"/>
      <c r="AS75" s="164"/>
      <c r="AT75" s="164"/>
      <c r="AU75" s="167"/>
      <c r="AV75" s="164"/>
      <c r="AW75" s="164"/>
      <c r="AX75" s="164"/>
      <c r="AY75" s="164"/>
      <c r="AZ75" s="164"/>
      <c r="BA75" s="164"/>
      <c r="BB75" s="164"/>
      <c r="BC75" s="164"/>
      <c r="BD75" s="164"/>
      <c r="BE75" s="164"/>
      <c r="BF75" s="164"/>
      <c r="BG75" s="164"/>
      <c r="BH75" s="164"/>
      <c r="BI75" s="164"/>
      <c r="BJ75" s="164"/>
      <c r="BK75" s="164"/>
      <c r="BL75" s="164"/>
      <c r="BM75" s="164"/>
      <c r="BN75" s="164"/>
      <c r="BO75" s="164"/>
      <c r="BP75" s="164"/>
      <c r="BQ75" s="164"/>
      <c r="BR75" s="164"/>
      <c r="BS75" s="164"/>
      <c r="BT75" s="164"/>
      <c r="BU75" s="164"/>
      <c r="BV75" s="164"/>
      <c r="BW75" s="164"/>
      <c r="BX75" s="164"/>
    </row>
    <row r="76" spans="1:76">
      <c r="A76" s="4"/>
      <c r="B76" s="4"/>
      <c r="C76" s="4"/>
      <c r="D76" s="4"/>
      <c r="E76" s="4"/>
      <c r="F76" s="4"/>
      <c r="G76" s="4"/>
      <c r="H76" s="3"/>
      <c r="I76" s="4"/>
      <c r="J76" s="4"/>
      <c r="K76" s="4"/>
      <c r="L76" s="4"/>
      <c r="M76" s="4"/>
      <c r="N76" s="3"/>
      <c r="O76" s="4"/>
      <c r="P76" s="4"/>
      <c r="Q76" s="164"/>
      <c r="R76" s="164"/>
      <c r="S76" s="164"/>
      <c r="T76" s="164"/>
      <c r="U76" s="164"/>
      <c r="V76" s="167"/>
      <c r="W76" s="164"/>
      <c r="X76" s="164"/>
      <c r="Y76" s="164"/>
      <c r="Z76" s="3"/>
      <c r="AA76" s="3"/>
      <c r="AB76" s="3"/>
      <c r="AC76" s="3"/>
      <c r="AD76" s="4"/>
      <c r="AE76" s="3"/>
      <c r="AF76" s="3"/>
      <c r="AG76" s="3"/>
      <c r="AH76" s="3"/>
      <c r="AI76" s="4"/>
      <c r="AJ76" s="4"/>
      <c r="AK76" s="4"/>
      <c r="AL76" s="4"/>
      <c r="AM76" s="4"/>
      <c r="AN76" s="4"/>
      <c r="AO76" s="164"/>
      <c r="AP76" s="164"/>
      <c r="AQ76" s="164"/>
      <c r="AR76" s="164"/>
      <c r="AS76" s="164"/>
      <c r="AT76" s="164"/>
      <c r="AU76" s="167"/>
      <c r="AV76" s="164"/>
      <c r="AW76" s="164"/>
      <c r="AX76" s="164"/>
      <c r="AY76" s="164"/>
      <c r="AZ76" s="164"/>
      <c r="BA76" s="164"/>
      <c r="BB76" s="164"/>
      <c r="BC76" s="164"/>
      <c r="BD76" s="164"/>
      <c r="BE76" s="164"/>
      <c r="BF76" s="164"/>
      <c r="BG76" s="164"/>
      <c r="BH76" s="164"/>
      <c r="BI76" s="164"/>
      <c r="BJ76" s="164"/>
      <c r="BK76" s="164"/>
      <c r="BL76" s="164"/>
      <c r="BM76" s="164"/>
      <c r="BN76" s="164"/>
      <c r="BO76" s="164"/>
      <c r="BP76" s="164"/>
      <c r="BQ76" s="164"/>
      <c r="BR76" s="164"/>
      <c r="BS76" s="164"/>
      <c r="BT76" s="164"/>
      <c r="BU76" s="164"/>
      <c r="BV76" s="164"/>
      <c r="BW76" s="164"/>
      <c r="BX76" s="164"/>
    </row>
    <row r="77" spans="1:76">
      <c r="A77" s="4"/>
      <c r="B77" s="4"/>
      <c r="C77" s="4"/>
      <c r="D77" s="4"/>
      <c r="E77" s="4"/>
      <c r="F77" s="4"/>
      <c r="G77" s="4"/>
      <c r="H77" s="3"/>
      <c r="I77" s="4"/>
      <c r="J77" s="4"/>
      <c r="K77" s="4"/>
      <c r="L77" s="4"/>
      <c r="M77" s="4"/>
      <c r="N77" s="3"/>
      <c r="O77" s="4"/>
      <c r="P77" s="4"/>
      <c r="Q77" s="164"/>
      <c r="R77" s="164"/>
      <c r="S77" s="164"/>
      <c r="T77" s="164"/>
      <c r="U77" s="164"/>
      <c r="V77" s="167"/>
      <c r="W77" s="164"/>
      <c r="X77" s="164"/>
      <c r="Y77" s="164"/>
      <c r="Z77" s="3"/>
      <c r="AA77" s="3"/>
      <c r="AB77" s="3"/>
      <c r="AC77" s="3"/>
      <c r="AD77" s="4"/>
      <c r="AE77" s="3"/>
      <c r="AF77" s="3"/>
      <c r="AG77" s="3"/>
      <c r="AH77" s="3"/>
      <c r="AI77" s="4"/>
      <c r="AJ77" s="4"/>
      <c r="AK77" s="4"/>
      <c r="AL77" s="4"/>
      <c r="AM77" s="4"/>
      <c r="AN77" s="4"/>
      <c r="AO77" s="164"/>
      <c r="AP77" s="164"/>
      <c r="AQ77" s="164"/>
      <c r="AR77" s="164"/>
      <c r="AS77" s="164"/>
      <c r="AT77" s="164"/>
      <c r="AU77" s="167"/>
      <c r="AV77" s="164"/>
      <c r="AW77" s="164"/>
      <c r="AX77" s="164"/>
      <c r="AY77" s="164"/>
      <c r="AZ77" s="164"/>
      <c r="BA77" s="164"/>
      <c r="BB77" s="164"/>
      <c r="BC77" s="164"/>
      <c r="BD77" s="164"/>
      <c r="BE77" s="164"/>
      <c r="BF77" s="164"/>
      <c r="BG77" s="164"/>
      <c r="BH77" s="164"/>
      <c r="BI77" s="164"/>
      <c r="BJ77" s="164"/>
      <c r="BK77" s="164"/>
      <c r="BL77" s="164"/>
      <c r="BM77" s="164"/>
      <c r="BN77" s="164"/>
      <c r="BO77" s="164"/>
      <c r="BP77" s="164"/>
      <c r="BQ77" s="164"/>
      <c r="BR77" s="164"/>
      <c r="BS77" s="164"/>
      <c r="BT77" s="164"/>
      <c r="BU77" s="164"/>
      <c r="BV77" s="164"/>
      <c r="BW77" s="164"/>
      <c r="BX77" s="164"/>
    </row>
    <row r="78" spans="1:76">
      <c r="A78" s="4"/>
      <c r="B78" s="4"/>
      <c r="C78" s="4"/>
      <c r="D78" s="4"/>
      <c r="E78" s="4"/>
      <c r="F78" s="4"/>
      <c r="G78" s="4"/>
      <c r="H78" s="3"/>
      <c r="I78" s="4"/>
      <c r="J78" s="4"/>
      <c r="K78" s="4"/>
      <c r="L78" s="4"/>
      <c r="M78" s="4"/>
      <c r="N78" s="3"/>
      <c r="O78" s="4"/>
      <c r="P78" s="4"/>
      <c r="Q78" s="395"/>
      <c r="R78" s="164"/>
      <c r="S78" s="164"/>
      <c r="T78" s="164"/>
      <c r="U78" s="164"/>
      <c r="V78" s="167"/>
      <c r="W78" s="164"/>
      <c r="X78" s="164"/>
      <c r="Y78" s="164"/>
      <c r="Z78" s="3"/>
      <c r="AA78" s="3"/>
      <c r="AB78" s="3"/>
      <c r="AC78" s="3"/>
      <c r="AD78" s="4"/>
      <c r="AE78" s="3"/>
      <c r="AF78" s="3"/>
      <c r="AG78" s="3"/>
      <c r="AH78" s="3"/>
      <c r="AI78" s="4"/>
      <c r="AJ78" s="4"/>
      <c r="AK78" s="4"/>
      <c r="AL78" s="4"/>
      <c r="AM78" s="4"/>
      <c r="AN78" s="4"/>
      <c r="AO78" s="164"/>
      <c r="AP78" s="164"/>
      <c r="AQ78" s="164"/>
      <c r="AR78" s="164"/>
      <c r="AS78" s="164"/>
      <c r="AT78" s="164"/>
      <c r="AU78" s="167"/>
      <c r="AV78" s="164"/>
      <c r="AW78" s="164"/>
      <c r="AX78" s="164"/>
      <c r="AY78" s="164"/>
      <c r="AZ78" s="164"/>
      <c r="BA78" s="164"/>
      <c r="BB78" s="164"/>
      <c r="BC78" s="164"/>
      <c r="BD78" s="164"/>
      <c r="BE78" s="164"/>
      <c r="BF78" s="164"/>
      <c r="BG78" s="164"/>
      <c r="BH78" s="164"/>
      <c r="BI78" s="164"/>
      <c r="BJ78" s="164"/>
      <c r="BK78" s="164"/>
      <c r="BL78" s="164"/>
      <c r="BM78" s="164"/>
      <c r="BN78" s="164"/>
      <c r="BO78" s="164"/>
      <c r="BP78" s="164"/>
      <c r="BQ78" s="164"/>
      <c r="BR78" s="164"/>
      <c r="BS78" s="164"/>
      <c r="BT78" s="164"/>
      <c r="BU78" s="164"/>
      <c r="BV78" s="164"/>
      <c r="BW78" s="164"/>
      <c r="BX78" s="164"/>
    </row>
    <row r="79" spans="1:76">
      <c r="A79" s="4"/>
      <c r="B79" s="4"/>
      <c r="C79" s="4"/>
      <c r="D79" s="4"/>
      <c r="E79" s="4"/>
      <c r="F79" s="4"/>
      <c r="G79" s="4"/>
      <c r="H79" s="3"/>
      <c r="I79" s="4"/>
      <c r="J79" s="4"/>
      <c r="K79" s="4"/>
      <c r="L79" s="4"/>
      <c r="M79" s="4"/>
      <c r="N79" s="3"/>
      <c r="O79" s="4"/>
      <c r="P79" s="4"/>
      <c r="Q79" s="392"/>
      <c r="R79" s="164"/>
      <c r="S79" s="164"/>
      <c r="T79" s="164"/>
      <c r="U79" s="164"/>
      <c r="V79" s="167"/>
      <c r="W79" s="164"/>
      <c r="X79" s="164"/>
      <c r="Y79" s="164"/>
      <c r="Z79" s="3"/>
      <c r="AA79" s="3"/>
      <c r="AB79" s="3"/>
      <c r="AC79" s="3"/>
      <c r="AD79" s="4"/>
      <c r="AE79" s="3"/>
      <c r="AF79" s="3"/>
      <c r="AG79" s="3"/>
      <c r="AH79" s="3"/>
      <c r="AI79" s="4"/>
      <c r="AJ79" s="4"/>
      <c r="AK79" s="4"/>
      <c r="AL79" s="4"/>
      <c r="AM79" s="4"/>
      <c r="AN79" s="4"/>
      <c r="AO79" s="164"/>
      <c r="AP79" s="164"/>
      <c r="AQ79" s="164"/>
      <c r="AR79" s="164"/>
      <c r="AS79" s="164"/>
      <c r="AT79" s="164"/>
      <c r="AU79" s="167"/>
      <c r="AV79" s="164"/>
      <c r="AW79" s="164"/>
      <c r="AX79" s="164"/>
      <c r="AY79" s="164"/>
      <c r="AZ79" s="164"/>
      <c r="BA79" s="164"/>
      <c r="BB79" s="164"/>
      <c r="BC79" s="164"/>
      <c r="BD79" s="164"/>
      <c r="BE79" s="164"/>
      <c r="BF79" s="164"/>
      <c r="BG79" s="164"/>
      <c r="BH79" s="164"/>
      <c r="BI79" s="164"/>
      <c r="BJ79" s="164"/>
      <c r="BK79" s="164"/>
      <c r="BL79" s="164"/>
      <c r="BM79" s="164"/>
      <c r="BN79" s="164"/>
      <c r="BO79" s="164"/>
      <c r="BP79" s="164"/>
      <c r="BQ79" s="164"/>
      <c r="BR79" s="164"/>
      <c r="BS79" s="164"/>
      <c r="BT79" s="164"/>
      <c r="BU79" s="164"/>
      <c r="BV79" s="164"/>
      <c r="BW79" s="164"/>
      <c r="BX79" s="164"/>
    </row>
    <row r="80" spans="1:76">
      <c r="A80" s="4"/>
      <c r="B80" s="4"/>
      <c r="C80" s="4"/>
      <c r="D80" s="4"/>
      <c r="E80" s="4"/>
      <c r="F80" s="4"/>
      <c r="G80" s="4"/>
      <c r="H80" s="3"/>
      <c r="I80" s="4"/>
      <c r="J80" s="4"/>
      <c r="K80" s="4"/>
      <c r="L80" s="4"/>
      <c r="M80" s="4"/>
      <c r="N80" s="3"/>
      <c r="O80" s="4"/>
      <c r="P80" s="4"/>
      <c r="Q80" s="392"/>
      <c r="R80" s="164"/>
      <c r="S80" s="164"/>
      <c r="T80" s="164"/>
      <c r="U80" s="164"/>
      <c r="V80" s="167"/>
      <c r="W80" s="164"/>
      <c r="X80" s="164"/>
      <c r="Y80" s="164"/>
      <c r="Z80" s="3"/>
      <c r="AA80" s="3"/>
      <c r="AB80" s="3"/>
      <c r="AC80" s="3"/>
      <c r="AD80" s="4"/>
      <c r="AE80" s="3"/>
      <c r="AF80" s="3"/>
      <c r="AG80" s="3"/>
      <c r="AH80" s="3"/>
      <c r="AI80" s="4"/>
      <c r="AJ80" s="4"/>
      <c r="AK80" s="4"/>
      <c r="AL80" s="4"/>
      <c r="AM80" s="4"/>
      <c r="AN80" s="4"/>
      <c r="AO80" s="164"/>
      <c r="AP80" s="164"/>
      <c r="AQ80" s="164"/>
      <c r="AR80" s="164"/>
      <c r="AS80" s="164"/>
      <c r="AT80" s="164"/>
      <c r="AU80" s="167"/>
      <c r="AV80" s="164"/>
      <c r="AW80" s="164"/>
      <c r="AX80" s="164"/>
      <c r="AY80" s="164"/>
      <c r="AZ80" s="164"/>
      <c r="BA80" s="164"/>
      <c r="BB80" s="164"/>
      <c r="BC80" s="164"/>
      <c r="BD80" s="164"/>
      <c r="BE80" s="164"/>
      <c r="BF80" s="164"/>
      <c r="BG80" s="164"/>
      <c r="BH80" s="164"/>
      <c r="BI80" s="164"/>
      <c r="BJ80" s="164"/>
      <c r="BK80" s="164"/>
      <c r="BL80" s="164"/>
      <c r="BM80" s="164"/>
      <c r="BN80" s="164"/>
      <c r="BO80" s="164"/>
      <c r="BP80" s="164"/>
      <c r="BQ80" s="164"/>
      <c r="BR80" s="164"/>
      <c r="BS80" s="164"/>
      <c r="BT80" s="164"/>
      <c r="BU80" s="164"/>
      <c r="BV80" s="164"/>
      <c r="BW80" s="164"/>
      <c r="BX80" s="164"/>
    </row>
    <row r="81" spans="1:76">
      <c r="A81" s="4"/>
      <c r="B81" s="4"/>
      <c r="C81" s="4"/>
      <c r="D81" s="4"/>
      <c r="E81" s="4"/>
      <c r="F81" s="4"/>
      <c r="G81" s="4"/>
      <c r="H81" s="3"/>
      <c r="I81" s="4"/>
      <c r="J81" s="4"/>
      <c r="K81" s="4"/>
      <c r="L81" s="4"/>
      <c r="M81" s="4"/>
      <c r="N81" s="3"/>
      <c r="O81" s="4"/>
      <c r="P81" s="4"/>
      <c r="Q81" s="164"/>
      <c r="R81" s="164"/>
      <c r="S81" s="164"/>
      <c r="T81" s="164"/>
      <c r="U81" s="164"/>
      <c r="V81" s="167"/>
      <c r="W81" s="164"/>
      <c r="X81" s="164"/>
      <c r="Y81" s="164"/>
      <c r="Z81" s="3"/>
      <c r="AA81" s="3"/>
      <c r="AB81" s="3"/>
      <c r="AC81" s="3"/>
      <c r="AD81" s="4"/>
      <c r="AE81" s="3"/>
      <c r="AF81" s="3"/>
      <c r="AG81" s="3"/>
      <c r="AH81" s="3"/>
      <c r="AI81" s="4"/>
      <c r="AJ81" s="4"/>
      <c r="AK81" s="4"/>
      <c r="AL81" s="4"/>
      <c r="AM81" s="4"/>
      <c r="AN81" s="4"/>
      <c r="AO81" s="164"/>
      <c r="AP81" s="164"/>
      <c r="AQ81" s="164"/>
      <c r="AR81" s="164"/>
      <c r="AS81" s="164"/>
      <c r="AT81" s="164"/>
      <c r="AU81" s="167"/>
      <c r="AV81" s="164"/>
      <c r="AW81" s="164"/>
      <c r="AX81" s="164"/>
      <c r="AY81" s="164"/>
      <c r="AZ81" s="164"/>
      <c r="BA81" s="164"/>
      <c r="BB81" s="164"/>
      <c r="BC81" s="164"/>
      <c r="BD81" s="164"/>
      <c r="BE81" s="164"/>
      <c r="BF81" s="164"/>
      <c r="BG81" s="164"/>
      <c r="BH81" s="164"/>
      <c r="BI81" s="164"/>
      <c r="BJ81" s="164"/>
      <c r="BK81" s="164"/>
      <c r="BL81" s="164"/>
      <c r="BM81" s="164"/>
      <c r="BN81" s="164"/>
      <c r="BO81" s="164"/>
      <c r="BP81" s="164"/>
      <c r="BQ81" s="164"/>
      <c r="BR81" s="164"/>
      <c r="BS81" s="164"/>
      <c r="BT81" s="164"/>
      <c r="BU81" s="164"/>
      <c r="BV81" s="164"/>
      <c r="BW81" s="164"/>
      <c r="BX81" s="164"/>
    </row>
    <row r="82" spans="1:76">
      <c r="A82" s="4"/>
      <c r="B82" s="4"/>
      <c r="C82" s="4"/>
      <c r="D82" s="4"/>
      <c r="E82" s="4"/>
      <c r="F82" s="4"/>
      <c r="G82" s="4"/>
      <c r="H82" s="3"/>
      <c r="I82" s="4"/>
      <c r="J82" s="4"/>
      <c r="K82" s="4"/>
      <c r="L82" s="4"/>
      <c r="M82" s="4"/>
      <c r="N82" s="3"/>
      <c r="O82" s="4"/>
      <c r="P82" s="4"/>
      <c r="Q82" s="393"/>
      <c r="R82" s="164"/>
      <c r="S82" s="164"/>
      <c r="T82" s="164"/>
      <c r="U82" s="164"/>
      <c r="V82" s="167"/>
      <c r="W82" s="164"/>
      <c r="X82" s="164"/>
      <c r="Y82" s="164"/>
      <c r="Z82" s="3"/>
      <c r="AA82" s="3"/>
      <c r="AB82" s="3"/>
      <c r="AC82" s="3"/>
      <c r="AD82" s="4"/>
      <c r="AE82" s="3"/>
      <c r="AF82" s="3"/>
      <c r="AG82" s="3"/>
      <c r="AH82" s="3"/>
      <c r="AI82" s="4"/>
      <c r="AJ82" s="4"/>
      <c r="AK82" s="4"/>
      <c r="AL82" s="4"/>
      <c r="AM82" s="4"/>
      <c r="AN82" s="4"/>
      <c r="AO82" s="164"/>
      <c r="AP82" s="164"/>
      <c r="AQ82" s="164"/>
      <c r="AR82" s="164"/>
      <c r="AS82" s="164"/>
      <c r="AT82" s="164"/>
      <c r="AU82" s="167"/>
      <c r="AV82" s="164"/>
      <c r="AW82" s="164"/>
      <c r="AX82" s="164"/>
      <c r="AY82" s="164"/>
      <c r="AZ82" s="164"/>
      <c r="BA82" s="164"/>
      <c r="BB82" s="164"/>
      <c r="BC82" s="164"/>
      <c r="BD82" s="164"/>
      <c r="BE82" s="164"/>
      <c r="BF82" s="164"/>
      <c r="BG82" s="164"/>
      <c r="BH82" s="164"/>
      <c r="BI82" s="164"/>
      <c r="BJ82" s="164"/>
      <c r="BK82" s="164"/>
      <c r="BL82" s="164"/>
      <c r="BM82" s="164"/>
      <c r="BN82" s="164"/>
      <c r="BO82" s="164"/>
      <c r="BP82" s="164"/>
      <c r="BQ82" s="164"/>
      <c r="BR82" s="164"/>
      <c r="BS82" s="164"/>
      <c r="BT82" s="164"/>
      <c r="BU82" s="164"/>
      <c r="BV82" s="164"/>
      <c r="BW82" s="164"/>
      <c r="BX82" s="164"/>
    </row>
    <row r="83" spans="1:76">
      <c r="A83" s="4"/>
      <c r="B83" s="4"/>
      <c r="C83" s="4"/>
      <c r="D83" s="4"/>
      <c r="E83" s="4"/>
      <c r="F83" s="4"/>
      <c r="G83" s="4"/>
      <c r="H83" s="3"/>
      <c r="I83" s="4"/>
      <c r="J83" s="4"/>
      <c r="K83" s="4"/>
      <c r="L83" s="4"/>
      <c r="M83" s="4"/>
      <c r="N83" s="3"/>
      <c r="O83" s="4"/>
      <c r="P83" s="4"/>
      <c r="Q83" s="164"/>
      <c r="R83" s="164"/>
      <c r="S83" s="164"/>
      <c r="T83" s="164"/>
      <c r="U83" s="164"/>
      <c r="V83" s="167"/>
      <c r="W83" s="164"/>
      <c r="X83" s="164"/>
      <c r="Y83" s="164"/>
      <c r="Z83" s="3"/>
      <c r="AA83" s="3"/>
      <c r="AB83" s="3"/>
      <c r="AC83" s="3"/>
      <c r="AD83" s="4"/>
      <c r="AE83" s="3"/>
      <c r="AF83" s="3"/>
      <c r="AG83" s="3"/>
      <c r="AH83" s="3"/>
      <c r="AI83" s="4"/>
      <c r="AJ83" s="4"/>
      <c r="AK83" s="4"/>
      <c r="AL83" s="4"/>
      <c r="AM83" s="4"/>
      <c r="AN83" s="4"/>
      <c r="AO83" s="164"/>
      <c r="AP83" s="164"/>
      <c r="AQ83" s="164"/>
      <c r="AR83" s="164"/>
      <c r="AS83" s="164"/>
      <c r="AT83" s="164"/>
      <c r="AU83" s="167"/>
      <c r="AV83" s="164"/>
      <c r="AW83" s="164"/>
      <c r="AX83" s="164"/>
      <c r="AY83" s="164"/>
      <c r="AZ83" s="164"/>
      <c r="BA83" s="164"/>
      <c r="BB83" s="164"/>
      <c r="BC83" s="164"/>
      <c r="BD83" s="164"/>
      <c r="BE83" s="164"/>
      <c r="BF83" s="164"/>
      <c r="BG83" s="164"/>
      <c r="BH83" s="164"/>
      <c r="BI83" s="164"/>
      <c r="BJ83" s="164"/>
      <c r="BK83" s="164"/>
      <c r="BL83" s="164"/>
      <c r="BM83" s="164"/>
      <c r="BN83" s="164"/>
      <c r="BO83" s="164"/>
      <c r="BP83" s="164"/>
      <c r="BQ83" s="164"/>
      <c r="BR83" s="164"/>
      <c r="BS83" s="164"/>
      <c r="BT83" s="164"/>
      <c r="BU83" s="164"/>
      <c r="BV83" s="164"/>
      <c r="BW83" s="164"/>
      <c r="BX83" s="164"/>
    </row>
    <row r="84" spans="1:76">
      <c r="A84" s="4"/>
      <c r="B84" s="4"/>
      <c r="C84" s="4"/>
      <c r="D84" s="4"/>
      <c r="E84" s="4"/>
      <c r="F84" s="4"/>
      <c r="G84" s="4"/>
      <c r="H84" s="3"/>
      <c r="I84" s="4"/>
      <c r="J84" s="4"/>
      <c r="K84" s="4"/>
      <c r="L84" s="4"/>
      <c r="M84" s="4"/>
      <c r="N84" s="3"/>
      <c r="O84" s="4"/>
      <c r="P84" s="4"/>
      <c r="Q84" s="164"/>
      <c r="R84" s="164"/>
      <c r="S84" s="164"/>
      <c r="T84" s="164"/>
      <c r="U84" s="164"/>
      <c r="V84" s="167"/>
      <c r="W84" s="164"/>
      <c r="X84" s="164"/>
      <c r="Y84" s="164"/>
      <c r="Z84" s="3"/>
      <c r="AA84" s="3"/>
      <c r="AB84" s="3"/>
      <c r="AC84" s="3"/>
      <c r="AD84" s="4"/>
      <c r="AE84" s="3"/>
      <c r="AF84" s="3"/>
      <c r="AG84" s="3"/>
      <c r="AH84" s="3"/>
      <c r="AI84" s="4"/>
      <c r="AJ84" s="4"/>
      <c r="AK84" s="4"/>
      <c r="AL84" s="4"/>
      <c r="AM84" s="4"/>
      <c r="AN84" s="4"/>
      <c r="AO84" s="164"/>
      <c r="AP84" s="164"/>
      <c r="AQ84" s="164"/>
      <c r="AR84" s="164"/>
      <c r="AS84" s="164"/>
      <c r="AT84" s="164"/>
      <c r="AU84" s="167"/>
      <c r="AV84" s="164"/>
      <c r="AW84" s="164"/>
      <c r="AX84" s="164"/>
      <c r="AY84" s="164"/>
      <c r="AZ84" s="164"/>
      <c r="BA84" s="164"/>
      <c r="BB84" s="164"/>
      <c r="BC84" s="164"/>
      <c r="BD84" s="164"/>
      <c r="BE84" s="164"/>
      <c r="BF84" s="164"/>
      <c r="BG84" s="164"/>
      <c r="BH84" s="164"/>
      <c r="BI84" s="164"/>
      <c r="BJ84" s="164"/>
      <c r="BK84" s="164"/>
      <c r="BL84" s="164"/>
      <c r="BM84" s="164"/>
      <c r="BN84" s="164"/>
      <c r="BO84" s="164"/>
      <c r="BP84" s="164"/>
      <c r="BQ84" s="164"/>
      <c r="BR84" s="164"/>
      <c r="BS84" s="164"/>
      <c r="BT84" s="164"/>
      <c r="BU84" s="164"/>
      <c r="BV84" s="164"/>
      <c r="BW84" s="164"/>
      <c r="BX84" s="164"/>
    </row>
    <row r="85" spans="1:76">
      <c r="A85" s="4"/>
      <c r="B85" s="4"/>
      <c r="C85" s="4"/>
      <c r="D85" s="4"/>
      <c r="E85" s="4"/>
      <c r="F85" s="4"/>
      <c r="G85" s="4"/>
      <c r="H85" s="3"/>
      <c r="I85" s="4"/>
      <c r="J85" s="4"/>
      <c r="K85" s="4"/>
      <c r="L85" s="4"/>
      <c r="M85" s="4"/>
      <c r="N85" s="3"/>
      <c r="O85" s="4"/>
      <c r="P85" s="4"/>
      <c r="Q85" s="164"/>
      <c r="R85" s="164"/>
      <c r="S85" s="164"/>
      <c r="T85" s="164"/>
      <c r="U85" s="164"/>
      <c r="V85" s="167"/>
      <c r="W85" s="164"/>
      <c r="X85" s="164"/>
      <c r="Y85" s="164"/>
      <c r="Z85" s="3"/>
      <c r="AA85" s="3"/>
      <c r="AB85" s="3"/>
      <c r="AC85" s="3"/>
      <c r="AD85" s="4"/>
      <c r="AE85" s="3"/>
      <c r="AF85" s="3"/>
      <c r="AG85" s="3"/>
      <c r="AH85" s="3"/>
      <c r="AI85" s="4"/>
      <c r="AJ85" s="4"/>
      <c r="AK85" s="4"/>
      <c r="AL85" s="4"/>
      <c r="AM85" s="4"/>
      <c r="AN85" s="4"/>
      <c r="AO85" s="164"/>
      <c r="AP85" s="164"/>
      <c r="AQ85" s="164"/>
      <c r="AR85" s="164"/>
      <c r="AS85" s="164"/>
      <c r="AT85" s="164"/>
      <c r="AU85" s="167"/>
      <c r="AV85" s="164"/>
      <c r="AW85" s="164"/>
      <c r="AX85" s="164"/>
      <c r="AY85" s="164"/>
      <c r="AZ85" s="164"/>
      <c r="BA85" s="164"/>
      <c r="BB85" s="164"/>
      <c r="BC85" s="164"/>
      <c r="BD85" s="164"/>
      <c r="BE85" s="164"/>
      <c r="BF85" s="164"/>
      <c r="BG85" s="164"/>
      <c r="BH85" s="164"/>
      <c r="BI85" s="164"/>
      <c r="BJ85" s="164"/>
      <c r="BK85" s="164"/>
      <c r="BL85" s="164"/>
      <c r="BM85" s="164"/>
      <c r="BN85" s="164"/>
      <c r="BO85" s="164"/>
      <c r="BP85" s="164"/>
      <c r="BQ85" s="164"/>
      <c r="BR85" s="164"/>
      <c r="BS85" s="164"/>
      <c r="BT85" s="164"/>
      <c r="BU85" s="164"/>
      <c r="BV85" s="164"/>
      <c r="BW85" s="164"/>
      <c r="BX85" s="164"/>
    </row>
    <row r="86" spans="1:76">
      <c r="A86" s="4"/>
      <c r="B86" s="4"/>
      <c r="C86" s="4"/>
      <c r="D86" s="4"/>
      <c r="E86" s="4"/>
      <c r="F86" s="4"/>
      <c r="G86" s="4"/>
      <c r="H86" s="3"/>
      <c r="I86" s="4"/>
      <c r="J86" s="4"/>
      <c r="K86" s="4"/>
      <c r="L86" s="4"/>
      <c r="M86" s="4"/>
      <c r="N86" s="3"/>
      <c r="O86" s="4"/>
      <c r="P86" s="4"/>
      <c r="Q86" s="164"/>
      <c r="R86" s="164"/>
      <c r="S86" s="164"/>
      <c r="T86" s="164"/>
      <c r="U86" s="164"/>
      <c r="V86" s="167"/>
      <c r="W86" s="164"/>
      <c r="X86" s="164"/>
      <c r="Y86" s="164"/>
      <c r="Z86" s="3"/>
      <c r="AA86" s="3"/>
      <c r="AB86" s="3"/>
      <c r="AC86" s="3"/>
      <c r="AD86" s="4"/>
      <c r="AE86" s="3"/>
      <c r="AF86" s="3"/>
      <c r="AG86" s="3"/>
      <c r="AH86" s="3"/>
      <c r="AI86" s="4"/>
      <c r="AJ86" s="4"/>
      <c r="AK86" s="4"/>
      <c r="AL86" s="4"/>
      <c r="AM86" s="4"/>
      <c r="AN86" s="4"/>
      <c r="AO86" s="164"/>
      <c r="AP86" s="164"/>
      <c r="AQ86" s="164"/>
      <c r="AR86" s="164"/>
      <c r="AS86" s="164"/>
      <c r="AT86" s="164"/>
      <c r="AU86" s="167"/>
      <c r="AV86" s="164"/>
      <c r="AW86" s="164"/>
      <c r="AX86" s="164"/>
      <c r="AY86" s="164"/>
      <c r="AZ86" s="164"/>
      <c r="BA86" s="164"/>
      <c r="BB86" s="164"/>
      <c r="BC86" s="164"/>
      <c r="BD86" s="164"/>
      <c r="BE86" s="164"/>
      <c r="BF86" s="164"/>
      <c r="BG86" s="164"/>
      <c r="BH86" s="164"/>
      <c r="BI86" s="164"/>
      <c r="BJ86" s="164"/>
      <c r="BK86" s="164"/>
      <c r="BL86" s="164"/>
      <c r="BM86" s="164"/>
      <c r="BN86" s="164"/>
      <c r="BO86" s="164"/>
      <c r="BP86" s="164"/>
      <c r="BQ86" s="164"/>
      <c r="BR86" s="164"/>
      <c r="BS86" s="164"/>
      <c r="BT86" s="164"/>
      <c r="BU86" s="164"/>
      <c r="BV86" s="164"/>
      <c r="BW86" s="164"/>
      <c r="BX86" s="164"/>
    </row>
    <row r="87" spans="1:76">
      <c r="A87" s="4"/>
      <c r="B87" s="4"/>
      <c r="C87" s="4"/>
      <c r="D87" s="4"/>
      <c r="E87" s="4"/>
      <c r="F87" s="4"/>
      <c r="G87" s="4"/>
      <c r="H87" s="3"/>
      <c r="I87" s="4"/>
      <c r="J87" s="4"/>
      <c r="K87" s="4"/>
      <c r="L87" s="4"/>
      <c r="M87" s="4"/>
      <c r="N87" s="3"/>
      <c r="O87" s="4"/>
      <c r="P87" s="4"/>
      <c r="Q87" s="164"/>
      <c r="R87" s="164"/>
      <c r="S87" s="164"/>
      <c r="T87" s="164"/>
      <c r="U87" s="164"/>
      <c r="V87" s="167"/>
      <c r="W87" s="164"/>
      <c r="X87" s="164"/>
      <c r="Y87" s="164"/>
      <c r="Z87" s="3"/>
      <c r="AA87" s="3"/>
      <c r="AB87" s="3"/>
      <c r="AC87" s="3"/>
      <c r="AD87" s="4"/>
      <c r="AE87" s="3"/>
      <c r="AF87" s="3"/>
      <c r="AG87" s="3"/>
      <c r="AH87" s="3"/>
      <c r="AI87" s="4"/>
      <c r="AJ87" s="4"/>
      <c r="AK87" s="4"/>
      <c r="AL87" s="4"/>
      <c r="AM87" s="4"/>
      <c r="AN87" s="4"/>
      <c r="AO87" s="164"/>
      <c r="AP87" s="164"/>
      <c r="AQ87" s="164"/>
      <c r="AR87" s="164"/>
      <c r="AS87" s="164"/>
      <c r="AT87" s="164"/>
      <c r="AU87" s="167"/>
      <c r="AV87" s="164"/>
      <c r="AW87" s="164"/>
      <c r="AX87" s="164"/>
      <c r="AY87" s="164"/>
      <c r="AZ87" s="164"/>
      <c r="BA87" s="164"/>
      <c r="BB87" s="164"/>
      <c r="BC87" s="164"/>
      <c r="BD87" s="164"/>
      <c r="BE87" s="164"/>
      <c r="BF87" s="164"/>
      <c r="BG87" s="164"/>
      <c r="BH87" s="164"/>
      <c r="BI87" s="164"/>
      <c r="BJ87" s="164"/>
      <c r="BK87" s="164"/>
      <c r="BL87" s="164"/>
      <c r="BM87" s="164"/>
      <c r="BN87" s="164"/>
      <c r="BO87" s="164"/>
      <c r="BP87" s="164"/>
      <c r="BQ87" s="164"/>
      <c r="BR87" s="164"/>
      <c r="BS87" s="164"/>
      <c r="BT87" s="164"/>
      <c r="BU87" s="164"/>
      <c r="BV87" s="164"/>
      <c r="BW87" s="164"/>
      <c r="BX87" s="164"/>
    </row>
    <row r="88" spans="1:76">
      <c r="A88" s="4"/>
      <c r="B88" s="4"/>
      <c r="C88" s="4"/>
      <c r="D88" s="4"/>
      <c r="E88" s="4"/>
      <c r="F88" s="4"/>
      <c r="G88" s="4"/>
      <c r="H88" s="3"/>
      <c r="I88" s="4"/>
      <c r="J88" s="4"/>
      <c r="K88" s="4"/>
      <c r="L88" s="4"/>
      <c r="M88" s="4"/>
      <c r="N88" s="3"/>
      <c r="O88" s="4"/>
      <c r="P88" s="4"/>
      <c r="Q88" s="164"/>
      <c r="R88" s="164"/>
      <c r="S88" s="164"/>
      <c r="T88" s="164"/>
      <c r="U88" s="164"/>
      <c r="V88" s="167"/>
      <c r="W88" s="164"/>
      <c r="X88" s="164"/>
      <c r="Y88" s="164"/>
      <c r="Z88" s="3"/>
      <c r="AA88" s="3"/>
      <c r="AB88" s="3"/>
      <c r="AC88" s="3"/>
      <c r="AD88" s="4"/>
      <c r="AE88" s="3"/>
      <c r="AF88" s="3"/>
      <c r="AG88" s="3"/>
      <c r="AH88" s="3"/>
      <c r="AI88" s="4"/>
      <c r="AJ88" s="4"/>
      <c r="AK88" s="4"/>
      <c r="AL88" s="4"/>
      <c r="AM88" s="4"/>
      <c r="AN88" s="4"/>
      <c r="AO88" s="164"/>
      <c r="AP88" s="164"/>
      <c r="AQ88" s="164"/>
      <c r="AR88" s="164"/>
      <c r="AS88" s="164"/>
      <c r="AT88" s="164"/>
      <c r="AU88" s="167"/>
      <c r="AV88" s="164"/>
      <c r="AW88" s="164"/>
      <c r="AX88" s="164"/>
      <c r="AY88" s="164"/>
      <c r="AZ88" s="164"/>
      <c r="BA88" s="164"/>
      <c r="BB88" s="164"/>
      <c r="BC88" s="164"/>
      <c r="BD88" s="164"/>
      <c r="BE88" s="164"/>
      <c r="BF88" s="164"/>
      <c r="BG88" s="164"/>
      <c r="BH88" s="164"/>
      <c r="BI88" s="164"/>
      <c r="BJ88" s="164"/>
      <c r="BK88" s="164"/>
      <c r="BL88" s="164"/>
      <c r="BM88" s="164"/>
      <c r="BN88" s="164"/>
      <c r="BO88" s="164"/>
      <c r="BP88" s="164"/>
      <c r="BQ88" s="164"/>
      <c r="BR88" s="164"/>
      <c r="BS88" s="164"/>
      <c r="BT88" s="164"/>
      <c r="BU88" s="164"/>
      <c r="BV88" s="164"/>
      <c r="BW88" s="164"/>
      <c r="BX88" s="164"/>
    </row>
    <row r="89" spans="1:76">
      <c r="A89" s="4"/>
      <c r="B89" s="4"/>
      <c r="C89" s="4"/>
      <c r="D89" s="4"/>
      <c r="E89" s="4"/>
      <c r="F89" s="4"/>
      <c r="G89" s="4"/>
      <c r="H89" s="3"/>
      <c r="I89" s="4"/>
      <c r="J89" s="4"/>
      <c r="K89" s="4"/>
      <c r="L89" s="4"/>
      <c r="M89" s="4"/>
      <c r="N89" s="3"/>
      <c r="O89" s="4"/>
      <c r="P89" s="4"/>
      <c r="Q89" s="164"/>
      <c r="R89" s="164"/>
      <c r="S89" s="164"/>
      <c r="T89" s="164"/>
      <c r="U89" s="164"/>
      <c r="V89" s="167"/>
      <c r="W89" s="164"/>
      <c r="X89" s="164"/>
      <c r="Y89" s="164"/>
      <c r="Z89" s="3"/>
      <c r="AA89" s="3"/>
      <c r="AB89" s="3"/>
      <c r="AC89" s="3"/>
      <c r="AD89" s="4"/>
      <c r="AE89" s="3"/>
      <c r="AF89" s="3"/>
      <c r="AG89" s="3"/>
      <c r="AH89" s="3"/>
      <c r="AI89" s="4"/>
      <c r="AJ89" s="4"/>
      <c r="AK89" s="4"/>
      <c r="AL89" s="4"/>
      <c r="AM89" s="4"/>
      <c r="AN89" s="4"/>
      <c r="AO89" s="164"/>
      <c r="AP89" s="164"/>
      <c r="AQ89" s="164"/>
      <c r="AR89" s="164"/>
      <c r="AS89" s="164"/>
      <c r="AT89" s="164"/>
      <c r="AU89" s="167"/>
      <c r="AV89" s="164"/>
      <c r="AW89" s="164"/>
      <c r="AX89" s="164"/>
      <c r="AY89" s="164"/>
      <c r="AZ89" s="164"/>
      <c r="BA89" s="164"/>
      <c r="BB89" s="164"/>
      <c r="BC89" s="164"/>
      <c r="BD89" s="164"/>
      <c r="BE89" s="164"/>
      <c r="BF89" s="164"/>
      <c r="BG89" s="164"/>
      <c r="BH89" s="164"/>
      <c r="BI89" s="164"/>
      <c r="BJ89" s="164"/>
      <c r="BK89" s="164"/>
      <c r="BL89" s="164"/>
      <c r="BM89" s="164"/>
      <c r="BN89" s="164"/>
      <c r="BO89" s="164"/>
      <c r="BP89" s="164"/>
      <c r="BQ89" s="164"/>
      <c r="BR89" s="164"/>
      <c r="BS89" s="164"/>
      <c r="BT89" s="164"/>
      <c r="BU89" s="164"/>
      <c r="BV89" s="164"/>
      <c r="BW89" s="164"/>
      <c r="BX89" s="164"/>
    </row>
    <row r="90" spans="1:76">
      <c r="A90" s="4"/>
      <c r="B90" s="4"/>
      <c r="C90" s="4"/>
      <c r="D90" s="4"/>
      <c r="E90" s="4"/>
      <c r="F90" s="4"/>
      <c r="G90" s="4"/>
      <c r="H90" s="3"/>
      <c r="I90" s="4"/>
      <c r="J90" s="4"/>
      <c r="K90" s="4"/>
      <c r="L90" s="4"/>
      <c r="M90" s="4"/>
      <c r="N90" s="3"/>
      <c r="O90" s="4"/>
      <c r="P90" s="4"/>
      <c r="Q90" s="164"/>
      <c r="R90" s="164"/>
      <c r="S90" s="164"/>
      <c r="T90" s="164"/>
      <c r="U90" s="164"/>
      <c r="V90" s="167"/>
      <c r="W90" s="164"/>
      <c r="X90" s="164"/>
      <c r="Y90" s="164"/>
      <c r="Z90" s="3"/>
      <c r="AA90" s="3"/>
      <c r="AB90" s="3"/>
      <c r="AC90" s="3"/>
      <c r="AD90" s="4"/>
      <c r="AE90" s="3"/>
      <c r="AF90" s="3"/>
      <c r="AG90" s="3"/>
      <c r="AH90" s="3"/>
      <c r="AI90" s="4"/>
      <c r="AJ90" s="4"/>
      <c r="AK90" s="4"/>
      <c r="AL90" s="4"/>
      <c r="AM90" s="4"/>
      <c r="AN90" s="4"/>
      <c r="AO90" s="164"/>
      <c r="AP90" s="164"/>
      <c r="AQ90" s="164"/>
      <c r="AR90" s="164"/>
      <c r="AS90" s="164"/>
      <c r="AT90" s="164"/>
      <c r="AU90" s="167"/>
      <c r="AV90" s="164"/>
      <c r="AW90" s="164"/>
      <c r="AX90" s="164"/>
      <c r="AY90" s="164"/>
      <c r="AZ90" s="164"/>
      <c r="BA90" s="164"/>
      <c r="BB90" s="164"/>
      <c r="BC90" s="164"/>
      <c r="BD90" s="164"/>
      <c r="BE90" s="164"/>
      <c r="BF90" s="164"/>
      <c r="BG90" s="164"/>
      <c r="BH90" s="164"/>
      <c r="BI90" s="164"/>
      <c r="BJ90" s="164"/>
      <c r="BK90" s="164"/>
      <c r="BL90" s="164"/>
      <c r="BM90" s="164"/>
      <c r="BN90" s="164"/>
      <c r="BO90" s="164"/>
      <c r="BP90" s="164"/>
      <c r="BQ90" s="167"/>
      <c r="BR90" s="164"/>
      <c r="BS90" s="164"/>
      <c r="BT90" s="164"/>
      <c r="BU90" s="164"/>
      <c r="BV90" s="164"/>
      <c r="BW90" s="164"/>
      <c r="BX90" s="164"/>
    </row>
    <row r="91" spans="1:76">
      <c r="A91" s="4"/>
      <c r="B91" s="4"/>
      <c r="C91" s="4"/>
      <c r="D91" s="4"/>
      <c r="E91" s="4"/>
      <c r="F91" s="4"/>
      <c r="G91" s="4"/>
      <c r="H91" s="3"/>
      <c r="I91" s="4"/>
      <c r="J91" s="4"/>
      <c r="K91" s="4"/>
      <c r="L91" s="4"/>
      <c r="M91" s="4"/>
      <c r="N91" s="3"/>
      <c r="O91" s="4"/>
      <c r="P91" s="4"/>
      <c r="Q91" s="164"/>
      <c r="R91" s="164"/>
      <c r="S91" s="164"/>
      <c r="T91" s="164"/>
      <c r="U91" s="164"/>
      <c r="V91" s="167"/>
      <c r="W91" s="164"/>
      <c r="X91" s="164"/>
      <c r="Y91" s="164"/>
      <c r="Z91" s="3"/>
      <c r="AA91" s="3"/>
      <c r="AB91" s="3"/>
      <c r="AC91" s="3"/>
      <c r="AD91" s="4"/>
      <c r="AE91" s="3"/>
      <c r="AF91" s="3"/>
      <c r="AG91" s="3"/>
      <c r="AH91" s="3"/>
      <c r="AI91" s="4"/>
      <c r="AJ91" s="4"/>
      <c r="AK91" s="4"/>
      <c r="AL91" s="4"/>
      <c r="AM91" s="4"/>
      <c r="AN91" s="4"/>
      <c r="AO91" s="164"/>
      <c r="AP91" s="164"/>
      <c r="AQ91" s="164"/>
      <c r="AR91" s="164"/>
      <c r="AS91" s="164"/>
      <c r="AT91" s="164"/>
      <c r="AU91" s="167"/>
      <c r="AV91" s="164"/>
      <c r="AW91" s="164"/>
      <c r="AX91" s="164"/>
      <c r="AY91" s="164"/>
      <c r="AZ91" s="164"/>
      <c r="BA91" s="164"/>
      <c r="BB91" s="164"/>
      <c r="BC91" s="164"/>
      <c r="BD91" s="164"/>
      <c r="BE91" s="164"/>
      <c r="BF91" s="164"/>
      <c r="BG91" s="164"/>
      <c r="BH91" s="164"/>
      <c r="BI91" s="164"/>
      <c r="BJ91" s="164"/>
      <c r="BK91" s="164"/>
      <c r="BL91" s="164"/>
      <c r="BM91" s="164"/>
      <c r="BN91" s="164"/>
      <c r="BO91" s="164"/>
      <c r="BP91" s="164"/>
      <c r="BQ91" s="167"/>
      <c r="BR91" s="164"/>
      <c r="BS91" s="164"/>
      <c r="BT91" s="164"/>
      <c r="BU91" s="164"/>
      <c r="BV91" s="164"/>
      <c r="BW91" s="164"/>
      <c r="BX91" s="164"/>
    </row>
    <row r="92" spans="1:76">
      <c r="A92" s="4"/>
      <c r="B92" s="4"/>
      <c r="C92" s="4"/>
      <c r="D92" s="4"/>
      <c r="E92" s="4"/>
      <c r="F92" s="4"/>
      <c r="G92" s="4"/>
      <c r="H92" s="3"/>
      <c r="I92" s="4"/>
      <c r="J92" s="4"/>
      <c r="K92" s="4"/>
      <c r="L92" s="4"/>
      <c r="M92" s="4"/>
      <c r="N92" s="3"/>
      <c r="O92" s="4"/>
      <c r="P92" s="4"/>
      <c r="Q92" s="164"/>
      <c r="R92" s="164"/>
      <c r="S92" s="164"/>
      <c r="T92" s="164"/>
      <c r="U92" s="164"/>
      <c r="V92" s="167"/>
      <c r="W92" s="164"/>
      <c r="X92" s="164"/>
      <c r="Y92" s="164"/>
      <c r="Z92" s="3"/>
      <c r="AA92" s="3"/>
      <c r="AB92" s="3"/>
      <c r="AC92" s="3"/>
      <c r="AD92" s="4"/>
      <c r="AE92" s="3"/>
      <c r="AF92" s="3"/>
      <c r="AG92" s="3"/>
      <c r="AH92" s="3"/>
      <c r="AI92" s="4"/>
      <c r="AJ92" s="4"/>
      <c r="AK92" s="4"/>
      <c r="AL92" s="4"/>
      <c r="AM92" s="4"/>
      <c r="AN92" s="4"/>
      <c r="AO92" s="164"/>
      <c r="AP92" s="164"/>
      <c r="AQ92" s="164"/>
      <c r="AR92" s="164"/>
      <c r="AS92" s="164"/>
      <c r="AT92" s="164"/>
      <c r="AU92" s="167"/>
      <c r="AV92" s="164"/>
      <c r="AW92" s="164"/>
      <c r="AX92" s="164"/>
      <c r="AY92" s="164"/>
      <c r="AZ92" s="164"/>
      <c r="BA92" s="164"/>
      <c r="BB92" s="164"/>
      <c r="BC92" s="164"/>
      <c r="BD92" s="164"/>
      <c r="BE92" s="164"/>
      <c r="BF92" s="164"/>
      <c r="BG92" s="164"/>
      <c r="BH92" s="164"/>
      <c r="BI92" s="164"/>
      <c r="BJ92" s="164"/>
      <c r="BK92" s="164"/>
      <c r="BL92" s="164"/>
      <c r="BM92" s="164"/>
      <c r="BN92" s="164"/>
      <c r="BO92" s="164"/>
      <c r="BP92" s="164"/>
      <c r="BQ92" s="167"/>
      <c r="BR92" s="164"/>
      <c r="BS92" s="164"/>
      <c r="BT92" s="164"/>
      <c r="BU92" s="164"/>
      <c r="BV92" s="164"/>
      <c r="BW92" s="164"/>
      <c r="BX92" s="164"/>
    </row>
    <row r="93" spans="1:76">
      <c r="A93" s="4"/>
      <c r="B93" s="4"/>
      <c r="C93" s="4"/>
      <c r="D93" s="4"/>
      <c r="E93" s="4"/>
      <c r="F93" s="4"/>
      <c r="G93" s="4"/>
      <c r="H93" s="3"/>
      <c r="I93" s="4"/>
      <c r="J93" s="4"/>
      <c r="K93" s="4"/>
      <c r="L93" s="4"/>
      <c r="M93" s="4"/>
      <c r="N93" s="3"/>
      <c r="O93" s="4"/>
      <c r="P93" s="4"/>
      <c r="Q93" s="164"/>
      <c r="R93" s="164"/>
      <c r="S93" s="164"/>
      <c r="T93" s="164"/>
      <c r="U93" s="164"/>
      <c r="V93" s="167"/>
      <c r="W93" s="164"/>
      <c r="X93" s="164"/>
      <c r="Y93" s="164"/>
      <c r="Z93" s="3"/>
      <c r="AA93" s="3"/>
      <c r="AB93" s="3"/>
      <c r="AC93" s="3"/>
      <c r="AD93" s="4"/>
      <c r="AE93" s="3"/>
      <c r="AF93" s="3"/>
      <c r="AG93" s="3"/>
      <c r="AH93" s="3"/>
      <c r="AI93" s="4"/>
      <c r="AJ93" s="4"/>
      <c r="AK93" s="4"/>
      <c r="AL93" s="4"/>
      <c r="AM93" s="4"/>
      <c r="AN93" s="4"/>
      <c r="AO93" s="164"/>
      <c r="AP93" s="164"/>
      <c r="AQ93" s="164"/>
      <c r="AR93" s="164"/>
      <c r="AS93" s="164"/>
      <c r="AT93" s="164"/>
      <c r="AU93" s="167"/>
      <c r="AV93" s="164"/>
      <c r="AW93" s="164"/>
      <c r="AX93" s="164"/>
      <c r="AY93" s="164"/>
      <c r="AZ93" s="164"/>
      <c r="BA93" s="164"/>
      <c r="BB93" s="164"/>
      <c r="BC93" s="164"/>
      <c r="BD93" s="164"/>
      <c r="BE93" s="164"/>
      <c r="BF93" s="164"/>
      <c r="BG93" s="164"/>
      <c r="BH93" s="164"/>
      <c r="BI93" s="164"/>
      <c r="BJ93" s="164"/>
      <c r="BK93" s="164"/>
      <c r="BL93" s="164"/>
      <c r="BM93" s="164"/>
      <c r="BN93" s="164"/>
      <c r="BO93" s="164"/>
      <c r="BP93" s="164"/>
      <c r="BQ93" s="167"/>
      <c r="BR93" s="164"/>
      <c r="BS93" s="164"/>
      <c r="BT93" s="164"/>
      <c r="BU93" s="164"/>
      <c r="BV93" s="164"/>
      <c r="BW93" s="164"/>
      <c r="BX93" s="164"/>
    </row>
    <row r="94" spans="1:76">
      <c r="A94" s="4"/>
      <c r="B94" s="4"/>
      <c r="C94" s="4"/>
      <c r="D94" s="4"/>
      <c r="E94" s="4"/>
      <c r="F94" s="4"/>
      <c r="G94" s="4"/>
      <c r="H94" s="3"/>
      <c r="I94" s="4"/>
      <c r="J94" s="4"/>
      <c r="K94" s="4"/>
      <c r="L94" s="4"/>
      <c r="M94" s="4"/>
      <c r="N94" s="3"/>
      <c r="O94" s="4"/>
      <c r="P94" s="4"/>
      <c r="Q94" s="164"/>
      <c r="R94" s="164"/>
      <c r="S94" s="164"/>
      <c r="T94" s="164"/>
      <c r="U94" s="164"/>
      <c r="V94" s="167"/>
      <c r="W94" s="164"/>
      <c r="X94" s="164"/>
      <c r="Y94" s="164"/>
      <c r="Z94" s="3"/>
      <c r="AA94" s="3"/>
      <c r="AB94" s="3"/>
      <c r="AC94" s="3"/>
      <c r="AD94" s="4"/>
      <c r="AE94" s="3"/>
      <c r="AF94" s="3"/>
      <c r="AG94" s="3"/>
      <c r="AH94" s="3"/>
      <c r="AI94" s="4"/>
      <c r="AJ94" s="4"/>
      <c r="AK94" s="4"/>
      <c r="AL94" s="4"/>
      <c r="AM94" s="4"/>
      <c r="AN94" s="4"/>
      <c r="AO94" s="164"/>
      <c r="AP94" s="164"/>
      <c r="AQ94" s="164"/>
      <c r="AR94" s="164"/>
      <c r="AS94" s="164"/>
      <c r="AT94" s="164"/>
      <c r="AU94" s="167"/>
      <c r="AV94" s="164"/>
      <c r="AW94" s="164"/>
      <c r="AX94" s="164"/>
      <c r="AY94" s="164"/>
      <c r="AZ94" s="164"/>
      <c r="BA94" s="164"/>
      <c r="BB94" s="164"/>
      <c r="BC94" s="164"/>
      <c r="BD94" s="164"/>
      <c r="BE94" s="164"/>
      <c r="BF94" s="164"/>
      <c r="BG94" s="164"/>
      <c r="BH94" s="164"/>
      <c r="BI94" s="164"/>
      <c r="BJ94" s="164"/>
      <c r="BK94" s="164"/>
      <c r="BL94" s="164"/>
      <c r="BM94" s="164"/>
      <c r="BN94" s="164"/>
      <c r="BO94" s="164"/>
      <c r="BP94" s="164"/>
      <c r="BQ94" s="167"/>
      <c r="BR94" s="164"/>
      <c r="BS94" s="164"/>
      <c r="BT94" s="164"/>
      <c r="BU94" s="164"/>
      <c r="BV94" s="164"/>
      <c r="BW94" s="164"/>
      <c r="BX94" s="164"/>
    </row>
    <row r="95" spans="1:76">
      <c r="A95" s="4"/>
      <c r="B95" s="4"/>
      <c r="C95" s="4"/>
      <c r="D95" s="4"/>
      <c r="E95" s="4"/>
      <c r="F95" s="4"/>
      <c r="G95" s="4"/>
      <c r="H95" s="3"/>
      <c r="I95" s="4"/>
      <c r="J95" s="4"/>
      <c r="K95" s="4"/>
      <c r="L95" s="4"/>
      <c r="M95" s="4"/>
      <c r="N95" s="3"/>
      <c r="O95" s="4"/>
      <c r="P95" s="4"/>
      <c r="Q95" s="164"/>
      <c r="R95" s="164"/>
      <c r="S95" s="164"/>
      <c r="T95" s="164"/>
      <c r="U95" s="164"/>
      <c r="V95" s="167"/>
      <c r="W95" s="164"/>
      <c r="X95" s="164"/>
      <c r="Y95" s="164"/>
      <c r="Z95" s="3"/>
      <c r="AA95" s="3"/>
      <c r="AB95" s="3"/>
      <c r="AC95" s="3"/>
      <c r="AD95" s="4"/>
      <c r="AE95" s="3"/>
      <c r="AF95" s="3"/>
      <c r="AG95" s="3"/>
      <c r="AH95" s="3"/>
      <c r="AI95" s="4"/>
      <c r="AJ95" s="4"/>
      <c r="AK95" s="4"/>
      <c r="AL95" s="4"/>
      <c r="AM95" s="4"/>
      <c r="AN95" s="4"/>
      <c r="AO95" s="164"/>
      <c r="AP95" s="164"/>
      <c r="AQ95" s="164"/>
      <c r="AR95" s="164"/>
      <c r="AS95" s="164"/>
      <c r="AT95" s="164"/>
      <c r="AU95" s="167"/>
      <c r="AV95" s="164"/>
      <c r="AW95" s="164"/>
      <c r="AX95" s="164"/>
      <c r="AY95" s="164"/>
      <c r="AZ95" s="164"/>
      <c r="BA95" s="164"/>
      <c r="BB95" s="164"/>
      <c r="BC95" s="164"/>
      <c r="BD95" s="164"/>
      <c r="BE95" s="164"/>
      <c r="BF95" s="164"/>
      <c r="BG95" s="164"/>
      <c r="BH95" s="164"/>
      <c r="BI95" s="164"/>
      <c r="BJ95" s="164"/>
      <c r="BK95" s="164"/>
      <c r="BL95" s="164"/>
      <c r="BM95" s="164"/>
      <c r="BN95" s="164"/>
      <c r="BO95" s="164"/>
      <c r="BP95" s="164"/>
      <c r="BQ95" s="167"/>
      <c r="BR95" s="164"/>
      <c r="BS95" s="164"/>
      <c r="BT95" s="164"/>
      <c r="BU95" s="164"/>
      <c r="BV95" s="164"/>
      <c r="BW95" s="164"/>
      <c r="BX95" s="164"/>
    </row>
    <row r="96" spans="1:76">
      <c r="A96" s="4"/>
      <c r="B96" s="4"/>
      <c r="C96" s="4"/>
      <c r="D96" s="4"/>
      <c r="E96" s="4"/>
      <c r="F96" s="4"/>
      <c r="G96" s="4"/>
      <c r="H96" s="3"/>
      <c r="I96" s="4"/>
      <c r="J96" s="4"/>
      <c r="K96" s="4"/>
      <c r="L96" s="4"/>
      <c r="M96" s="4"/>
      <c r="N96" s="3"/>
      <c r="O96" s="4"/>
      <c r="P96" s="4"/>
      <c r="Q96" s="164"/>
      <c r="R96" s="164"/>
      <c r="S96" s="164"/>
      <c r="T96" s="164"/>
      <c r="U96" s="164"/>
      <c r="V96" s="167"/>
      <c r="W96" s="164"/>
      <c r="X96" s="164"/>
      <c r="Y96" s="164"/>
      <c r="Z96" s="3"/>
      <c r="AA96" s="3"/>
      <c r="AB96" s="3"/>
      <c r="AC96" s="3"/>
      <c r="AD96" s="4"/>
      <c r="AE96" s="3"/>
      <c r="AF96" s="3"/>
      <c r="AG96" s="3"/>
      <c r="AH96" s="3"/>
      <c r="AI96" s="4"/>
      <c r="AJ96" s="4"/>
      <c r="AK96" s="4"/>
      <c r="AL96" s="4"/>
      <c r="AM96" s="4"/>
      <c r="AN96" s="4"/>
      <c r="AO96" s="164"/>
      <c r="AP96" s="164"/>
      <c r="AQ96" s="164"/>
      <c r="AR96" s="164"/>
      <c r="AS96" s="164"/>
      <c r="AT96" s="164"/>
      <c r="AU96" s="167"/>
      <c r="AV96" s="164"/>
      <c r="AW96" s="164"/>
      <c r="AX96" s="164"/>
      <c r="AY96" s="164"/>
      <c r="AZ96" s="164"/>
      <c r="BA96" s="164"/>
      <c r="BB96" s="164"/>
      <c r="BC96" s="164"/>
      <c r="BD96" s="164"/>
      <c r="BE96" s="164"/>
      <c r="BF96" s="164"/>
      <c r="BG96" s="164"/>
      <c r="BH96" s="164"/>
      <c r="BI96" s="164"/>
      <c r="BJ96" s="164"/>
      <c r="BK96" s="164"/>
      <c r="BL96" s="164"/>
      <c r="BM96" s="164"/>
      <c r="BN96" s="164"/>
      <c r="BO96" s="164"/>
      <c r="BP96" s="164"/>
      <c r="BQ96" s="167"/>
      <c r="BR96" s="164"/>
      <c r="BS96" s="164"/>
      <c r="BT96" s="164"/>
      <c r="BU96" s="164"/>
      <c r="BV96" s="164"/>
      <c r="BW96" s="164"/>
      <c r="BX96" s="164"/>
    </row>
    <row r="97" spans="1:76">
      <c r="A97" s="4"/>
      <c r="B97" s="4"/>
      <c r="C97" s="4"/>
      <c r="D97" s="4"/>
      <c r="E97" s="4"/>
      <c r="F97" s="4"/>
      <c r="G97" s="4"/>
      <c r="H97" s="3"/>
      <c r="I97" s="4"/>
      <c r="J97" s="4"/>
      <c r="K97" s="4"/>
      <c r="L97" s="4"/>
      <c r="M97" s="4"/>
      <c r="N97" s="3"/>
      <c r="O97" s="4"/>
      <c r="P97" s="4"/>
      <c r="Q97" s="164"/>
      <c r="R97" s="164"/>
      <c r="S97" s="164"/>
      <c r="T97" s="164"/>
      <c r="U97" s="164"/>
      <c r="V97" s="167"/>
      <c r="W97" s="164"/>
      <c r="X97" s="164"/>
      <c r="Y97" s="164"/>
      <c r="Z97" s="3"/>
      <c r="AA97" s="3"/>
      <c r="AB97" s="3"/>
      <c r="AC97" s="3"/>
      <c r="AD97" s="4"/>
      <c r="AE97" s="3"/>
      <c r="AF97" s="3"/>
      <c r="AG97" s="3"/>
      <c r="AH97" s="3"/>
      <c r="AI97" s="4"/>
      <c r="AJ97" s="4"/>
      <c r="AK97" s="4"/>
      <c r="AL97" s="4"/>
      <c r="AM97" s="4"/>
      <c r="AN97" s="4"/>
      <c r="AO97" s="164"/>
      <c r="AP97" s="164"/>
      <c r="AQ97" s="164"/>
      <c r="AR97" s="164"/>
      <c r="AS97" s="164"/>
      <c r="AT97" s="164"/>
      <c r="AU97" s="167"/>
      <c r="AV97" s="164"/>
      <c r="AW97" s="164"/>
      <c r="AX97" s="164"/>
      <c r="AY97" s="164"/>
      <c r="AZ97" s="164"/>
      <c r="BA97" s="164"/>
      <c r="BB97" s="164"/>
      <c r="BC97" s="164"/>
      <c r="BD97" s="164"/>
      <c r="BE97" s="164"/>
      <c r="BF97" s="164"/>
      <c r="BG97" s="164"/>
      <c r="BH97" s="164"/>
      <c r="BI97" s="164"/>
      <c r="BJ97" s="164"/>
      <c r="BK97" s="164"/>
      <c r="BL97" s="164"/>
      <c r="BM97" s="164"/>
      <c r="BN97" s="164"/>
      <c r="BO97" s="164"/>
      <c r="BP97" s="164"/>
      <c r="BQ97" s="167"/>
      <c r="BR97" s="164"/>
      <c r="BS97" s="164"/>
      <c r="BT97" s="164"/>
      <c r="BU97" s="164"/>
      <c r="BV97" s="164"/>
      <c r="BW97" s="164"/>
      <c r="BX97" s="164"/>
    </row>
    <row r="98" spans="1:76">
      <c r="A98" s="4"/>
      <c r="B98" s="4"/>
      <c r="C98" s="4"/>
      <c r="D98" s="4"/>
      <c r="E98" s="4"/>
      <c r="F98" s="4"/>
      <c r="G98" s="4"/>
      <c r="H98" s="3"/>
      <c r="I98" s="4"/>
      <c r="J98" s="4"/>
      <c r="K98" s="4"/>
      <c r="L98" s="4"/>
      <c r="M98" s="4"/>
      <c r="N98" s="3"/>
      <c r="O98" s="4"/>
      <c r="P98" s="4"/>
      <c r="Q98" s="164"/>
      <c r="R98" s="164"/>
      <c r="S98" s="164"/>
      <c r="T98" s="164"/>
      <c r="U98" s="164"/>
      <c r="V98" s="167"/>
      <c r="W98" s="164"/>
      <c r="X98" s="164"/>
      <c r="Y98" s="164"/>
      <c r="Z98" s="3"/>
      <c r="AA98" s="3"/>
      <c r="AB98" s="3"/>
      <c r="AC98" s="3"/>
      <c r="AD98" s="4"/>
      <c r="AE98" s="3"/>
      <c r="AF98" s="3"/>
      <c r="AG98" s="3"/>
      <c r="AH98" s="3"/>
      <c r="AI98" s="4"/>
      <c r="AJ98" s="4"/>
      <c r="AK98" s="4"/>
      <c r="AL98" s="4"/>
      <c r="AM98" s="4"/>
      <c r="AN98" s="4"/>
      <c r="AO98" s="164"/>
      <c r="AP98" s="164"/>
      <c r="AQ98" s="164"/>
      <c r="AR98" s="164"/>
      <c r="AS98" s="164"/>
      <c r="AT98" s="164"/>
      <c r="AU98" s="167"/>
      <c r="AV98" s="164"/>
      <c r="AW98" s="164"/>
      <c r="AX98" s="164"/>
      <c r="AY98" s="164"/>
      <c r="AZ98" s="164"/>
      <c r="BA98" s="164"/>
      <c r="BB98" s="164"/>
      <c r="BC98" s="164"/>
      <c r="BD98" s="164"/>
      <c r="BE98" s="164"/>
      <c r="BF98" s="164"/>
      <c r="BG98" s="164"/>
      <c r="BH98" s="164"/>
      <c r="BI98" s="164"/>
      <c r="BJ98" s="164"/>
      <c r="BK98" s="164"/>
      <c r="BL98" s="164"/>
      <c r="BM98" s="164"/>
      <c r="BN98" s="164"/>
      <c r="BO98" s="164"/>
      <c r="BP98" s="164"/>
      <c r="BQ98" s="167"/>
      <c r="BR98" s="164"/>
      <c r="BS98" s="164"/>
      <c r="BT98" s="164"/>
      <c r="BU98" s="164"/>
      <c r="BV98" s="164"/>
      <c r="BW98" s="164"/>
      <c r="BX98" s="164"/>
    </row>
    <row r="99" spans="1:76">
      <c r="A99" s="4"/>
      <c r="B99" s="4"/>
      <c r="C99" s="4"/>
      <c r="D99" s="4"/>
      <c r="E99" s="4"/>
      <c r="F99" s="4"/>
      <c r="G99" s="4"/>
      <c r="H99" s="3"/>
      <c r="I99" s="4"/>
      <c r="J99" s="4"/>
      <c r="K99" s="4"/>
      <c r="L99" s="4"/>
      <c r="M99" s="4"/>
      <c r="N99" s="3"/>
      <c r="O99" s="4"/>
      <c r="P99" s="4"/>
      <c r="Q99" s="164"/>
      <c r="R99" s="164"/>
      <c r="S99" s="164"/>
      <c r="T99" s="164"/>
      <c r="U99" s="164"/>
      <c r="V99" s="167"/>
      <c r="W99" s="164"/>
      <c r="X99" s="164"/>
      <c r="Y99" s="164"/>
      <c r="Z99" s="3"/>
      <c r="AA99" s="3"/>
      <c r="AB99" s="3"/>
      <c r="AC99" s="3"/>
      <c r="AD99" s="4"/>
      <c r="AE99" s="3"/>
      <c r="AF99" s="3"/>
      <c r="AG99" s="3"/>
      <c r="AH99" s="3"/>
      <c r="AI99" s="4"/>
      <c r="AJ99" s="4"/>
      <c r="AK99" s="4"/>
      <c r="AL99" s="4"/>
      <c r="AM99" s="4"/>
      <c r="AN99" s="4"/>
      <c r="AO99" s="164"/>
      <c r="AP99" s="164"/>
      <c r="AQ99" s="164"/>
      <c r="AR99" s="164"/>
      <c r="AS99" s="164"/>
      <c r="AT99" s="164"/>
      <c r="AU99" s="167"/>
      <c r="AV99" s="164"/>
      <c r="AW99" s="164"/>
      <c r="AX99" s="164"/>
      <c r="AY99" s="164"/>
      <c r="AZ99" s="164"/>
      <c r="BA99" s="164"/>
      <c r="BB99" s="164"/>
      <c r="BC99" s="164"/>
      <c r="BD99" s="164"/>
      <c r="BE99" s="164"/>
      <c r="BF99" s="164"/>
      <c r="BG99" s="164"/>
      <c r="BH99" s="164"/>
      <c r="BI99" s="164"/>
      <c r="BJ99" s="164"/>
      <c r="BK99" s="164"/>
      <c r="BL99" s="164"/>
      <c r="BM99" s="164"/>
      <c r="BN99" s="164"/>
      <c r="BO99" s="164"/>
      <c r="BP99" s="164"/>
      <c r="BQ99" s="167"/>
      <c r="BR99" s="164"/>
      <c r="BS99" s="164"/>
      <c r="BT99" s="164"/>
      <c r="BU99" s="164"/>
      <c r="BV99" s="164"/>
      <c r="BW99" s="164"/>
      <c r="BX99" s="164"/>
    </row>
    <row r="100" spans="1:76">
      <c r="A100" s="4"/>
      <c r="B100" s="4"/>
      <c r="C100" s="4"/>
      <c r="D100" s="4"/>
      <c r="E100" s="4"/>
      <c r="F100" s="4"/>
      <c r="G100" s="4"/>
      <c r="H100" s="3"/>
      <c r="I100" s="4"/>
      <c r="J100" s="4"/>
      <c r="K100" s="4"/>
      <c r="L100" s="4"/>
      <c r="M100" s="4"/>
      <c r="N100" s="3"/>
      <c r="O100" s="4"/>
      <c r="P100" s="4"/>
      <c r="Q100" s="164"/>
      <c r="R100" s="164"/>
      <c r="S100" s="164"/>
      <c r="T100" s="164"/>
      <c r="U100" s="164"/>
      <c r="V100" s="167"/>
      <c r="W100" s="164"/>
      <c r="X100" s="164"/>
      <c r="Y100" s="164"/>
      <c r="Z100" s="3"/>
      <c r="AA100" s="3"/>
      <c r="AB100" s="3"/>
      <c r="AC100" s="3"/>
      <c r="AD100" s="4"/>
      <c r="AE100" s="3"/>
      <c r="AF100" s="3"/>
      <c r="AG100" s="3"/>
      <c r="AH100" s="3"/>
      <c r="AI100" s="4"/>
      <c r="AJ100" s="4"/>
      <c r="AK100" s="4"/>
      <c r="AL100" s="4"/>
      <c r="AM100" s="4"/>
      <c r="AN100" s="4"/>
      <c r="AO100" s="164"/>
      <c r="AP100" s="164"/>
      <c r="AQ100" s="164"/>
      <c r="AR100" s="164"/>
      <c r="AS100" s="164"/>
      <c r="AT100" s="164"/>
      <c r="AU100" s="167"/>
      <c r="AV100" s="164"/>
      <c r="AW100" s="164"/>
      <c r="AX100" s="164"/>
      <c r="AY100" s="164"/>
      <c r="AZ100" s="164"/>
      <c r="BA100" s="164"/>
      <c r="BB100" s="164"/>
      <c r="BC100" s="164"/>
      <c r="BD100" s="164"/>
      <c r="BE100" s="164"/>
      <c r="BF100" s="164"/>
      <c r="BG100" s="164"/>
      <c r="BH100" s="164"/>
      <c r="BI100" s="164"/>
      <c r="BJ100" s="164"/>
      <c r="BK100" s="164"/>
      <c r="BL100" s="164"/>
      <c r="BM100" s="164"/>
      <c r="BN100" s="164"/>
      <c r="BO100" s="164"/>
      <c r="BP100" s="164"/>
      <c r="BQ100" s="167"/>
      <c r="BR100" s="164"/>
      <c r="BS100" s="164"/>
      <c r="BT100" s="164"/>
      <c r="BU100" s="164"/>
      <c r="BV100" s="164"/>
      <c r="BW100" s="164"/>
      <c r="BX100" s="164"/>
    </row>
    <row r="101" spans="1:76">
      <c r="A101" s="4"/>
      <c r="B101" s="4"/>
      <c r="C101" s="4"/>
      <c r="D101" s="4"/>
      <c r="E101" s="4"/>
      <c r="F101" s="4"/>
      <c r="G101" s="4"/>
      <c r="H101" s="3"/>
      <c r="I101" s="4"/>
      <c r="J101" s="4"/>
      <c r="K101" s="4"/>
      <c r="L101" s="4"/>
      <c r="M101" s="4"/>
      <c r="N101" s="3"/>
      <c r="O101" s="4"/>
      <c r="P101" s="4"/>
      <c r="Q101" s="164"/>
      <c r="R101" s="164"/>
      <c r="S101" s="164"/>
      <c r="T101" s="164"/>
      <c r="U101" s="164"/>
      <c r="V101" s="167"/>
      <c r="W101" s="164"/>
      <c r="X101" s="164"/>
      <c r="Y101" s="164"/>
      <c r="Z101" s="3"/>
      <c r="AA101" s="3"/>
      <c r="AB101" s="3"/>
      <c r="AC101" s="3"/>
      <c r="AD101" s="4"/>
      <c r="AE101" s="3"/>
      <c r="AF101" s="3"/>
      <c r="AG101" s="3"/>
      <c r="AH101" s="3"/>
      <c r="AI101" s="4"/>
      <c r="AJ101" s="4"/>
      <c r="AK101" s="4"/>
      <c r="AL101" s="4"/>
      <c r="AM101" s="4"/>
      <c r="AN101" s="4"/>
      <c r="AO101" s="164"/>
      <c r="AP101" s="164"/>
      <c r="AQ101" s="164"/>
      <c r="AR101" s="164"/>
      <c r="AS101" s="164"/>
      <c r="AT101" s="164"/>
      <c r="AU101" s="167"/>
      <c r="AV101" s="164"/>
      <c r="AW101" s="164"/>
      <c r="AX101" s="164"/>
      <c r="AY101" s="164"/>
      <c r="AZ101" s="164"/>
      <c r="BA101" s="164"/>
      <c r="BB101" s="164"/>
      <c r="BC101" s="164"/>
      <c r="BD101" s="164"/>
      <c r="BE101" s="164"/>
      <c r="BF101" s="164"/>
      <c r="BG101" s="164"/>
      <c r="BH101" s="164"/>
      <c r="BI101" s="164"/>
      <c r="BJ101" s="164"/>
      <c r="BK101" s="164"/>
      <c r="BL101" s="164"/>
      <c r="BM101" s="164"/>
      <c r="BN101" s="164"/>
      <c r="BO101" s="164"/>
      <c r="BP101" s="164"/>
      <c r="BQ101" s="167"/>
      <c r="BR101" s="164"/>
      <c r="BS101" s="164"/>
      <c r="BT101" s="164"/>
      <c r="BU101" s="164"/>
      <c r="BV101" s="164"/>
      <c r="BW101" s="164"/>
      <c r="BX101" s="164"/>
    </row>
    <row r="102" spans="1:76">
      <c r="A102" s="4"/>
      <c r="B102" s="4"/>
      <c r="C102" s="4"/>
      <c r="D102" s="4"/>
      <c r="E102" s="4"/>
      <c r="F102" s="4"/>
      <c r="G102" s="4"/>
      <c r="H102" s="3"/>
      <c r="I102" s="4"/>
      <c r="J102" s="4"/>
      <c r="K102" s="4"/>
      <c r="L102" s="4"/>
      <c r="M102" s="4"/>
      <c r="N102" s="3"/>
      <c r="O102" s="4"/>
      <c r="P102" s="4"/>
      <c r="Q102" s="164"/>
      <c r="R102" s="164"/>
      <c r="S102" s="164"/>
      <c r="T102" s="164"/>
      <c r="U102" s="164"/>
      <c r="V102" s="167"/>
      <c r="W102" s="164"/>
      <c r="X102" s="164"/>
      <c r="Y102" s="164"/>
      <c r="Z102" s="3"/>
      <c r="AA102" s="3"/>
      <c r="AB102" s="3"/>
      <c r="AC102" s="3"/>
      <c r="AD102" s="4"/>
      <c r="AE102" s="3"/>
      <c r="AF102" s="3"/>
      <c r="AG102" s="3"/>
      <c r="AH102" s="3"/>
      <c r="AI102" s="4"/>
      <c r="AJ102" s="4"/>
      <c r="AK102" s="4"/>
      <c r="AL102" s="4"/>
      <c r="AM102" s="4"/>
      <c r="AN102" s="4"/>
      <c r="AO102" s="164"/>
      <c r="AP102" s="164"/>
      <c r="AQ102" s="164"/>
      <c r="AR102" s="164"/>
      <c r="AS102" s="164"/>
      <c r="AT102" s="164"/>
      <c r="AU102" s="167"/>
      <c r="AV102" s="164"/>
      <c r="AW102" s="164"/>
      <c r="AX102" s="164"/>
      <c r="AY102" s="164"/>
      <c r="AZ102" s="164"/>
      <c r="BA102" s="164"/>
      <c r="BB102" s="164"/>
      <c r="BC102" s="164"/>
      <c r="BD102" s="164"/>
      <c r="BE102" s="164"/>
      <c r="BF102" s="164"/>
      <c r="BG102" s="164"/>
      <c r="BH102" s="164"/>
      <c r="BI102" s="164"/>
      <c r="BJ102" s="164"/>
      <c r="BK102" s="164"/>
      <c r="BL102" s="164"/>
      <c r="BM102" s="164"/>
      <c r="BN102" s="164"/>
      <c r="BO102" s="164"/>
      <c r="BP102" s="164"/>
      <c r="BQ102" s="167"/>
      <c r="BR102" s="164"/>
      <c r="BS102" s="164"/>
      <c r="BT102" s="164"/>
      <c r="BU102" s="164"/>
      <c r="BV102" s="164"/>
      <c r="BW102" s="164"/>
      <c r="BX102" s="164"/>
    </row>
    <row r="103" spans="1:76">
      <c r="A103" s="4"/>
      <c r="B103" s="4"/>
      <c r="C103" s="4"/>
      <c r="D103" s="4"/>
      <c r="E103" s="4"/>
      <c r="F103" s="4"/>
      <c r="G103" s="4"/>
      <c r="H103" s="3"/>
      <c r="I103" s="4"/>
      <c r="J103" s="4"/>
      <c r="K103" s="4"/>
      <c r="L103" s="4"/>
      <c r="M103" s="4"/>
      <c r="N103" s="3"/>
      <c r="O103" s="4"/>
      <c r="P103" s="4"/>
      <c r="Q103" s="164"/>
      <c r="R103" s="164"/>
      <c r="S103" s="164"/>
      <c r="T103" s="164"/>
      <c r="U103" s="164"/>
      <c r="V103" s="167"/>
      <c r="W103" s="164"/>
      <c r="X103" s="164"/>
      <c r="Y103" s="164"/>
      <c r="Z103" s="3"/>
      <c r="AA103" s="3"/>
      <c r="AB103" s="3"/>
      <c r="AC103" s="3"/>
      <c r="AD103" s="4"/>
      <c r="AE103" s="3"/>
      <c r="AF103" s="3"/>
      <c r="AG103" s="3"/>
      <c r="AH103" s="3"/>
      <c r="AI103" s="4"/>
      <c r="AJ103" s="4"/>
      <c r="AK103" s="4"/>
      <c r="AL103" s="4"/>
      <c r="AM103" s="4"/>
      <c r="AN103" s="4"/>
      <c r="AO103" s="164"/>
      <c r="AP103" s="164"/>
      <c r="AQ103" s="164"/>
      <c r="AR103" s="164"/>
      <c r="AS103" s="164"/>
      <c r="AT103" s="164"/>
      <c r="AU103" s="167"/>
      <c r="AV103" s="164"/>
      <c r="AW103" s="164"/>
      <c r="AX103" s="164"/>
      <c r="AY103" s="164"/>
      <c r="AZ103" s="164"/>
      <c r="BA103" s="164"/>
      <c r="BB103" s="164"/>
      <c r="BC103" s="164"/>
      <c r="BD103" s="164"/>
      <c r="BE103" s="164"/>
      <c r="BF103" s="164"/>
      <c r="BG103" s="164"/>
      <c r="BH103" s="164"/>
      <c r="BI103" s="164"/>
      <c r="BJ103" s="164"/>
      <c r="BK103" s="164"/>
      <c r="BL103" s="164"/>
      <c r="BM103" s="164"/>
      <c r="BN103" s="164"/>
      <c r="BO103" s="164"/>
      <c r="BP103" s="164"/>
      <c r="BQ103" s="167"/>
      <c r="BR103" s="164"/>
      <c r="BS103" s="164"/>
      <c r="BT103" s="164"/>
      <c r="BU103" s="164"/>
      <c r="BV103" s="164"/>
      <c r="BW103" s="164"/>
      <c r="BX103" s="164"/>
    </row>
    <row r="104" spans="1:76">
      <c r="A104" s="4"/>
      <c r="B104" s="4"/>
      <c r="C104" s="4"/>
      <c r="D104" s="4"/>
      <c r="E104" s="4"/>
      <c r="F104" s="4"/>
      <c r="G104" s="4"/>
      <c r="H104" s="3"/>
      <c r="I104" s="4"/>
      <c r="J104" s="4"/>
      <c r="K104" s="4"/>
      <c r="L104" s="4"/>
      <c r="M104" s="4"/>
      <c r="N104" s="3"/>
      <c r="O104" s="4"/>
      <c r="P104" s="4"/>
      <c r="Q104" s="164"/>
      <c r="R104" s="164"/>
      <c r="S104" s="164"/>
      <c r="T104" s="164"/>
      <c r="U104" s="164"/>
      <c r="V104" s="167"/>
      <c r="W104" s="164"/>
      <c r="X104" s="164"/>
      <c r="Y104" s="164"/>
      <c r="Z104" s="3"/>
      <c r="AA104" s="3"/>
      <c r="AB104" s="3"/>
      <c r="AC104" s="3"/>
      <c r="AD104" s="4"/>
      <c r="AE104" s="3"/>
      <c r="AF104" s="3"/>
      <c r="AG104" s="3"/>
      <c r="AH104" s="3"/>
      <c r="AI104" s="4"/>
      <c r="AJ104" s="4"/>
      <c r="AK104" s="4"/>
      <c r="AL104" s="4"/>
      <c r="AM104" s="4"/>
      <c r="AN104" s="4"/>
      <c r="AO104" s="164"/>
      <c r="AP104" s="164"/>
      <c r="AQ104" s="164"/>
      <c r="AR104" s="164"/>
      <c r="AS104" s="164"/>
      <c r="AT104" s="164"/>
      <c r="AU104" s="167"/>
      <c r="AV104" s="164"/>
      <c r="AW104" s="164"/>
      <c r="AX104" s="164"/>
      <c r="AY104" s="164"/>
      <c r="AZ104" s="164"/>
      <c r="BA104" s="164"/>
      <c r="BB104" s="164"/>
      <c r="BC104" s="164"/>
      <c r="BD104" s="164"/>
      <c r="BE104" s="164"/>
      <c r="BF104" s="164"/>
      <c r="BG104" s="164"/>
      <c r="BH104" s="164"/>
      <c r="BI104" s="164"/>
      <c r="BJ104" s="164"/>
      <c r="BK104" s="164"/>
      <c r="BL104" s="164"/>
      <c r="BM104" s="164"/>
      <c r="BN104" s="164"/>
      <c r="BO104" s="164"/>
      <c r="BP104" s="164"/>
      <c r="BQ104" s="167"/>
      <c r="BR104" s="164"/>
      <c r="BS104" s="164"/>
      <c r="BT104" s="164"/>
      <c r="BU104" s="164"/>
      <c r="BV104" s="164"/>
      <c r="BW104" s="164"/>
      <c r="BX104" s="164"/>
    </row>
    <row r="105" spans="1:76">
      <c r="A105" s="4"/>
      <c r="B105" s="4"/>
      <c r="C105" s="4"/>
      <c r="D105" s="4"/>
      <c r="E105" s="4"/>
      <c r="F105" s="4"/>
      <c r="G105" s="4"/>
      <c r="H105" s="3"/>
      <c r="I105" s="4"/>
      <c r="J105" s="4"/>
      <c r="K105" s="4"/>
      <c r="L105" s="4"/>
      <c r="M105" s="4"/>
      <c r="N105" s="3"/>
      <c r="O105" s="4"/>
      <c r="P105" s="4"/>
      <c r="Q105" s="393"/>
      <c r="R105" s="164"/>
      <c r="S105" s="164"/>
      <c r="T105" s="164"/>
      <c r="U105" s="164"/>
      <c r="V105" s="167"/>
      <c r="W105" s="164"/>
      <c r="X105" s="164"/>
      <c r="Y105" s="164"/>
      <c r="Z105" s="3"/>
      <c r="AA105" s="3"/>
      <c r="AB105" s="3"/>
      <c r="AC105" s="3"/>
      <c r="AD105" s="4"/>
      <c r="AE105" s="3"/>
      <c r="AF105" s="3"/>
      <c r="AG105" s="3"/>
      <c r="AH105" s="3"/>
      <c r="AI105" s="4"/>
      <c r="AJ105" s="4"/>
      <c r="AK105" s="4"/>
      <c r="AL105" s="4"/>
      <c r="AM105" s="4"/>
      <c r="AN105" s="4"/>
      <c r="AO105" s="164"/>
      <c r="AP105" s="164"/>
      <c r="AQ105" s="164"/>
      <c r="AR105" s="164"/>
      <c r="AS105" s="164"/>
      <c r="AT105" s="164"/>
      <c r="AU105" s="167"/>
      <c r="AV105" s="164"/>
      <c r="AW105" s="164"/>
      <c r="AX105" s="164"/>
      <c r="AY105" s="164"/>
      <c r="AZ105" s="164"/>
      <c r="BA105" s="164"/>
      <c r="BB105" s="164"/>
      <c r="BC105" s="164"/>
      <c r="BD105" s="164"/>
      <c r="BE105" s="164"/>
      <c r="BF105" s="164"/>
      <c r="BG105" s="164"/>
      <c r="BH105" s="164"/>
      <c r="BI105" s="164"/>
      <c r="BJ105" s="164"/>
      <c r="BK105" s="164"/>
      <c r="BL105" s="164"/>
      <c r="BM105" s="164"/>
      <c r="BN105" s="164"/>
      <c r="BO105" s="164"/>
      <c r="BP105" s="164"/>
      <c r="BQ105" s="167"/>
      <c r="BR105" s="164"/>
      <c r="BS105" s="164"/>
      <c r="BT105" s="164"/>
      <c r="BU105" s="164"/>
      <c r="BV105" s="164"/>
      <c r="BW105" s="164"/>
      <c r="BX105" s="164"/>
    </row>
    <row r="106" spans="1:76">
      <c r="A106" s="4"/>
      <c r="B106" s="4"/>
      <c r="C106" s="4"/>
      <c r="D106" s="4"/>
      <c r="E106" s="4"/>
      <c r="F106" s="4"/>
      <c r="G106" s="4"/>
      <c r="H106" s="3"/>
      <c r="I106" s="4"/>
      <c r="J106" s="4"/>
      <c r="K106" s="4"/>
      <c r="L106" s="4"/>
      <c r="M106" s="4"/>
      <c r="N106" s="3"/>
      <c r="O106" s="4"/>
      <c r="P106" s="4"/>
      <c r="Q106" s="394"/>
      <c r="R106" s="164"/>
      <c r="S106" s="164"/>
      <c r="T106" s="164"/>
      <c r="U106" s="164"/>
      <c r="V106" s="167"/>
      <c r="W106" s="164"/>
      <c r="X106" s="164"/>
      <c r="Y106" s="164"/>
      <c r="Z106" s="3"/>
      <c r="AA106" s="3"/>
      <c r="AB106" s="3"/>
      <c r="AC106" s="3"/>
      <c r="AD106" s="4"/>
      <c r="AE106" s="3"/>
      <c r="AF106" s="3"/>
      <c r="AG106" s="3"/>
      <c r="AH106" s="3"/>
      <c r="AI106" s="4"/>
      <c r="AJ106" s="4"/>
      <c r="AK106" s="4"/>
      <c r="AL106" s="4"/>
      <c r="AM106" s="4"/>
      <c r="AN106" s="4"/>
      <c r="AO106" s="164"/>
      <c r="AP106" s="164"/>
      <c r="AQ106" s="164"/>
      <c r="AR106" s="164"/>
      <c r="AS106" s="164"/>
      <c r="AT106" s="164"/>
      <c r="AU106" s="167"/>
      <c r="AV106" s="164"/>
      <c r="AW106" s="164"/>
      <c r="AX106" s="164"/>
      <c r="AY106" s="164"/>
      <c r="AZ106" s="164"/>
      <c r="BA106" s="164"/>
      <c r="BB106" s="164"/>
      <c r="BC106" s="164"/>
      <c r="BD106" s="164"/>
      <c r="BE106" s="164"/>
      <c r="BF106" s="164"/>
      <c r="BG106" s="164"/>
      <c r="BH106" s="164"/>
      <c r="BI106" s="164"/>
      <c r="BJ106" s="164"/>
      <c r="BK106" s="164"/>
      <c r="BL106" s="164"/>
      <c r="BM106" s="164"/>
      <c r="BN106" s="164"/>
      <c r="BO106" s="164"/>
      <c r="BP106" s="164"/>
      <c r="BQ106" s="167"/>
      <c r="BR106" s="164"/>
      <c r="BS106" s="164"/>
      <c r="BT106" s="164"/>
      <c r="BU106" s="164"/>
      <c r="BV106" s="164"/>
      <c r="BW106" s="164"/>
      <c r="BX106" s="164"/>
    </row>
    <row r="107" spans="1:76">
      <c r="A107" s="4"/>
      <c r="B107" s="4"/>
      <c r="C107" s="4"/>
      <c r="D107" s="4"/>
      <c r="E107" s="4"/>
      <c r="F107" s="4"/>
      <c r="G107" s="4"/>
      <c r="H107" s="3"/>
      <c r="I107" s="4"/>
      <c r="J107" s="4"/>
      <c r="K107" s="4"/>
      <c r="L107" s="4"/>
      <c r="M107" s="4"/>
      <c r="N107" s="3"/>
      <c r="O107" s="4"/>
      <c r="P107" s="4"/>
      <c r="Q107" s="164"/>
      <c r="R107" s="164"/>
      <c r="S107" s="164"/>
      <c r="T107" s="164"/>
      <c r="U107" s="164"/>
      <c r="V107" s="167"/>
      <c r="W107" s="164"/>
      <c r="X107" s="164"/>
      <c r="Y107" s="164"/>
      <c r="Z107" s="3"/>
      <c r="AA107" s="3"/>
      <c r="AB107" s="3"/>
      <c r="AC107" s="3"/>
      <c r="AD107" s="4"/>
      <c r="AE107" s="3"/>
      <c r="AF107" s="3"/>
      <c r="AG107" s="3"/>
      <c r="AH107" s="3"/>
      <c r="AI107" s="4"/>
      <c r="AJ107" s="4"/>
      <c r="AK107" s="4"/>
      <c r="AL107" s="4"/>
      <c r="AM107" s="4"/>
      <c r="AN107" s="4"/>
      <c r="AO107" s="164"/>
      <c r="AP107" s="164"/>
      <c r="AQ107" s="164"/>
      <c r="AR107" s="164"/>
      <c r="AS107" s="164"/>
      <c r="AT107" s="164"/>
      <c r="AU107" s="167"/>
      <c r="AV107" s="164"/>
      <c r="AW107" s="164"/>
      <c r="AX107" s="164"/>
      <c r="AY107" s="164"/>
      <c r="AZ107" s="164"/>
      <c r="BA107" s="164"/>
      <c r="BB107" s="164"/>
      <c r="BC107" s="164"/>
      <c r="BD107" s="164"/>
      <c r="BE107" s="164"/>
      <c r="BF107" s="164"/>
      <c r="BG107" s="164"/>
      <c r="BH107" s="164"/>
      <c r="BI107" s="164"/>
      <c r="BJ107" s="164"/>
      <c r="BK107" s="164"/>
      <c r="BL107" s="164"/>
      <c r="BM107" s="164"/>
      <c r="BN107" s="164"/>
      <c r="BO107" s="164"/>
      <c r="BP107" s="164"/>
      <c r="BQ107" s="167"/>
      <c r="BR107" s="164"/>
      <c r="BS107" s="164"/>
      <c r="BT107" s="164"/>
      <c r="BU107" s="164"/>
      <c r="BV107" s="164"/>
      <c r="BW107" s="164"/>
      <c r="BX107" s="164"/>
    </row>
    <row r="108" spans="1:76">
      <c r="A108" s="4"/>
      <c r="B108" s="4"/>
      <c r="C108" s="4"/>
      <c r="D108" s="4"/>
      <c r="E108" s="4"/>
      <c r="F108" s="4"/>
      <c r="G108" s="4"/>
      <c r="H108" s="3"/>
      <c r="I108" s="4"/>
      <c r="J108" s="4"/>
      <c r="K108" s="4"/>
      <c r="L108" s="4"/>
      <c r="M108" s="4"/>
      <c r="N108" s="3"/>
      <c r="O108" s="4"/>
      <c r="P108" s="4"/>
      <c r="Q108" s="164"/>
      <c r="R108" s="164"/>
      <c r="S108" s="164"/>
      <c r="T108" s="164"/>
      <c r="U108" s="164"/>
      <c r="V108" s="167"/>
      <c r="W108" s="164"/>
      <c r="X108" s="164"/>
      <c r="Y108" s="164"/>
      <c r="Z108" s="3"/>
      <c r="AA108" s="3"/>
      <c r="AB108" s="3"/>
      <c r="AC108" s="3"/>
      <c r="AD108" s="4"/>
      <c r="AE108" s="3"/>
      <c r="AF108" s="3"/>
      <c r="AG108" s="3"/>
      <c r="AH108" s="3"/>
      <c r="AI108" s="4"/>
      <c r="AJ108" s="4"/>
      <c r="AK108" s="4"/>
      <c r="AL108" s="4"/>
      <c r="AM108" s="4"/>
      <c r="AN108" s="4"/>
      <c r="AO108" s="164"/>
      <c r="AP108" s="164"/>
      <c r="AQ108" s="164"/>
      <c r="AR108" s="164"/>
      <c r="AS108" s="164"/>
      <c r="AT108" s="164"/>
      <c r="AU108" s="167"/>
      <c r="AV108" s="164"/>
      <c r="AW108" s="164"/>
      <c r="AX108" s="164"/>
      <c r="AY108" s="164"/>
      <c r="AZ108" s="164"/>
      <c r="BA108" s="164"/>
      <c r="BB108" s="164"/>
      <c r="BC108" s="164"/>
      <c r="BD108" s="164"/>
      <c r="BE108" s="164"/>
      <c r="BF108" s="164"/>
      <c r="BG108" s="164"/>
      <c r="BH108" s="164"/>
      <c r="BI108" s="164"/>
      <c r="BJ108" s="164"/>
      <c r="BK108" s="164"/>
      <c r="BL108" s="164"/>
      <c r="BM108" s="164"/>
      <c r="BN108" s="164"/>
      <c r="BO108" s="164"/>
      <c r="BP108" s="164"/>
      <c r="BQ108" s="167"/>
      <c r="BR108" s="164"/>
      <c r="BS108" s="164"/>
      <c r="BT108" s="164"/>
      <c r="BU108" s="164"/>
      <c r="BV108" s="164"/>
      <c r="BW108" s="164"/>
      <c r="BX108" s="164"/>
    </row>
    <row r="109" spans="1:76">
      <c r="A109" s="4"/>
      <c r="B109" s="4"/>
      <c r="C109" s="4"/>
      <c r="D109" s="4"/>
      <c r="E109" s="4"/>
      <c r="F109" s="4"/>
      <c r="G109" s="4"/>
      <c r="H109" s="3"/>
      <c r="I109" s="4"/>
      <c r="J109" s="4"/>
      <c r="K109" s="4"/>
      <c r="L109" s="4"/>
      <c r="M109" s="4"/>
      <c r="N109" s="3"/>
      <c r="O109" s="4"/>
      <c r="P109" s="4"/>
      <c r="Q109" s="164"/>
      <c r="R109" s="164"/>
      <c r="S109" s="164"/>
      <c r="T109" s="164"/>
      <c r="U109" s="164"/>
      <c r="V109" s="167"/>
      <c r="W109" s="164"/>
      <c r="X109" s="164"/>
      <c r="Y109" s="164"/>
      <c r="Z109" s="3"/>
      <c r="AA109" s="3"/>
      <c r="AB109" s="3"/>
      <c r="AC109" s="3"/>
      <c r="AD109" s="4"/>
      <c r="AE109" s="3"/>
      <c r="AF109" s="3"/>
      <c r="AG109" s="3"/>
      <c r="AH109" s="3"/>
      <c r="AI109" s="4"/>
      <c r="AJ109" s="4"/>
      <c r="AK109" s="4"/>
      <c r="AL109" s="4"/>
      <c r="AM109" s="4"/>
      <c r="AN109" s="4"/>
      <c r="AO109" s="164"/>
      <c r="AP109" s="164"/>
      <c r="AQ109" s="164"/>
      <c r="AR109" s="164"/>
      <c r="AS109" s="164"/>
      <c r="AT109" s="164"/>
      <c r="AU109" s="167"/>
      <c r="AV109" s="164"/>
      <c r="AW109" s="164"/>
      <c r="AX109" s="164"/>
      <c r="AY109" s="164"/>
      <c r="AZ109" s="164"/>
      <c r="BA109" s="164"/>
      <c r="BB109" s="164"/>
      <c r="BC109" s="164"/>
      <c r="BD109" s="164"/>
      <c r="BE109" s="164"/>
      <c r="BF109" s="164"/>
      <c r="BG109" s="164"/>
      <c r="BH109" s="164"/>
      <c r="BI109" s="164"/>
      <c r="BJ109" s="164"/>
      <c r="BK109" s="164"/>
      <c r="BL109" s="164"/>
      <c r="BM109" s="164"/>
      <c r="BN109" s="164"/>
      <c r="BO109" s="164"/>
      <c r="BP109" s="164"/>
      <c r="BQ109" s="167"/>
      <c r="BR109" s="164"/>
      <c r="BS109" s="164"/>
      <c r="BT109" s="164"/>
      <c r="BU109" s="164"/>
      <c r="BV109" s="164"/>
      <c r="BW109" s="164"/>
      <c r="BX109" s="164"/>
    </row>
    <row r="110" spans="1:76">
      <c r="A110" s="4"/>
      <c r="B110" s="4"/>
      <c r="C110" s="4"/>
      <c r="D110" s="4"/>
      <c r="E110" s="4"/>
      <c r="F110" s="4"/>
      <c r="G110" s="4"/>
      <c r="H110" s="3"/>
      <c r="I110" s="4"/>
      <c r="J110" s="4"/>
      <c r="K110" s="4"/>
      <c r="L110" s="4"/>
      <c r="M110" s="4"/>
      <c r="N110" s="3"/>
      <c r="O110" s="4"/>
      <c r="P110" s="4"/>
      <c r="Q110" s="164"/>
      <c r="R110" s="164"/>
      <c r="S110" s="164"/>
      <c r="T110" s="164"/>
      <c r="U110" s="164"/>
      <c r="V110" s="167"/>
      <c r="W110" s="164"/>
      <c r="X110" s="164"/>
      <c r="Y110" s="164"/>
      <c r="Z110" s="3"/>
      <c r="AA110" s="3"/>
      <c r="AB110" s="3"/>
      <c r="AC110" s="3"/>
      <c r="AD110" s="4"/>
      <c r="AE110" s="3"/>
      <c r="AF110" s="3"/>
      <c r="AG110" s="3"/>
      <c r="AH110" s="3"/>
      <c r="AI110" s="4"/>
      <c r="AJ110" s="4"/>
      <c r="AK110" s="4"/>
      <c r="AL110" s="4"/>
      <c r="AM110" s="4"/>
      <c r="AN110" s="4"/>
      <c r="AO110" s="164"/>
      <c r="AP110" s="164"/>
      <c r="AQ110" s="164"/>
      <c r="AR110" s="164"/>
      <c r="AS110" s="164"/>
      <c r="AT110" s="164"/>
      <c r="AU110" s="167"/>
      <c r="AV110" s="164"/>
      <c r="AW110" s="164"/>
      <c r="AX110" s="164"/>
      <c r="AY110" s="164"/>
      <c r="AZ110" s="164"/>
      <c r="BA110" s="164"/>
      <c r="BB110" s="164"/>
      <c r="BC110" s="164"/>
      <c r="BD110" s="164"/>
      <c r="BE110" s="164"/>
      <c r="BF110" s="164"/>
      <c r="BG110" s="164"/>
      <c r="BH110" s="164"/>
      <c r="BI110" s="164"/>
      <c r="BJ110" s="164"/>
      <c r="BK110" s="164"/>
      <c r="BL110" s="164"/>
      <c r="BM110" s="164"/>
      <c r="BN110" s="164"/>
      <c r="BO110" s="164"/>
      <c r="BP110" s="164"/>
      <c r="BQ110" s="167"/>
      <c r="BR110" s="164"/>
      <c r="BS110" s="164"/>
      <c r="BT110" s="164"/>
      <c r="BU110" s="164"/>
      <c r="BV110" s="164"/>
      <c r="BW110" s="164"/>
      <c r="BX110" s="164"/>
    </row>
    <row r="111" spans="1:76">
      <c r="A111" s="4"/>
      <c r="B111" s="4"/>
      <c r="C111" s="4"/>
      <c r="D111" s="4"/>
      <c r="E111" s="4"/>
      <c r="F111" s="4"/>
      <c r="G111" s="4"/>
      <c r="H111" s="3"/>
      <c r="I111" s="4"/>
      <c r="J111" s="4"/>
      <c r="K111" s="4"/>
      <c r="L111" s="4"/>
      <c r="M111" s="4"/>
      <c r="N111" s="3"/>
      <c r="O111" s="4"/>
      <c r="P111" s="4"/>
      <c r="Q111" s="164"/>
      <c r="R111" s="164"/>
      <c r="S111" s="164"/>
      <c r="T111" s="164"/>
      <c r="U111" s="164"/>
      <c r="V111" s="167"/>
      <c r="W111" s="164"/>
      <c r="X111" s="164"/>
      <c r="Y111" s="164"/>
      <c r="Z111" s="3"/>
      <c r="AA111" s="3"/>
      <c r="AB111" s="3"/>
      <c r="AC111" s="3"/>
      <c r="AD111" s="4"/>
      <c r="AE111" s="3"/>
      <c r="AF111" s="3"/>
      <c r="AG111" s="3"/>
      <c r="AH111" s="3"/>
      <c r="AI111" s="4"/>
      <c r="AJ111" s="4"/>
      <c r="AK111" s="4"/>
      <c r="AL111" s="4"/>
      <c r="AM111" s="4"/>
      <c r="AN111" s="4"/>
      <c r="AO111" s="164"/>
      <c r="AP111" s="164"/>
      <c r="AQ111" s="164"/>
      <c r="AR111" s="164"/>
      <c r="AS111" s="164"/>
      <c r="AT111" s="164"/>
      <c r="AU111" s="167"/>
      <c r="AV111" s="164"/>
      <c r="AW111" s="164"/>
      <c r="AX111" s="164"/>
      <c r="AY111" s="164"/>
      <c r="AZ111" s="164"/>
      <c r="BA111" s="164"/>
      <c r="BB111" s="164"/>
      <c r="BC111" s="164"/>
      <c r="BD111" s="164"/>
      <c r="BE111" s="164"/>
      <c r="BF111" s="164"/>
      <c r="BG111" s="164"/>
      <c r="BH111" s="164"/>
      <c r="BI111" s="164"/>
      <c r="BJ111" s="164"/>
      <c r="BK111" s="164"/>
      <c r="BL111" s="164"/>
      <c r="BM111" s="164"/>
      <c r="BN111" s="164"/>
      <c r="BO111" s="164"/>
      <c r="BP111" s="164"/>
      <c r="BQ111" s="167"/>
      <c r="BR111" s="164"/>
      <c r="BS111" s="164"/>
      <c r="BT111" s="164"/>
      <c r="BU111" s="164"/>
      <c r="BV111" s="164"/>
      <c r="BW111" s="164"/>
      <c r="BX111" s="164"/>
    </row>
    <row r="112" spans="1:76">
      <c r="A112" s="4"/>
      <c r="B112" s="4"/>
      <c r="C112" s="4"/>
      <c r="D112" s="4"/>
      <c r="E112" s="4"/>
      <c r="F112" s="4"/>
      <c r="G112" s="4"/>
      <c r="H112" s="3"/>
      <c r="I112" s="4"/>
      <c r="J112" s="4"/>
      <c r="K112" s="4"/>
      <c r="L112" s="4"/>
      <c r="M112" s="4"/>
      <c r="N112" s="3"/>
      <c r="O112" s="4"/>
      <c r="P112" s="4"/>
      <c r="Q112" s="164"/>
      <c r="R112" s="164"/>
      <c r="S112" s="164"/>
      <c r="T112" s="164"/>
      <c r="U112" s="164"/>
      <c r="V112" s="167"/>
      <c r="W112" s="164"/>
      <c r="X112" s="164"/>
      <c r="Y112" s="164"/>
      <c r="Z112" s="3"/>
      <c r="AA112" s="3"/>
      <c r="AB112" s="3"/>
      <c r="AC112" s="3"/>
      <c r="AD112" s="4"/>
      <c r="AE112" s="3"/>
      <c r="AF112" s="3"/>
      <c r="AG112" s="3"/>
      <c r="AH112" s="3"/>
      <c r="AI112" s="4"/>
      <c r="AJ112" s="4"/>
      <c r="AK112" s="4"/>
      <c r="AL112" s="4"/>
      <c r="AM112" s="4"/>
      <c r="AN112" s="4"/>
      <c r="AO112" s="164"/>
      <c r="AP112" s="164"/>
      <c r="AQ112" s="164"/>
      <c r="AR112" s="164"/>
      <c r="AS112" s="164"/>
      <c r="AT112" s="164"/>
      <c r="AU112" s="167"/>
      <c r="AV112" s="164"/>
      <c r="AW112" s="164"/>
      <c r="AX112" s="164"/>
      <c r="AY112" s="164"/>
      <c r="AZ112" s="164"/>
      <c r="BA112" s="164"/>
      <c r="BB112" s="164"/>
      <c r="BC112" s="164"/>
      <c r="BD112" s="164"/>
      <c r="BE112" s="164"/>
      <c r="BF112" s="164"/>
      <c r="BG112" s="164"/>
      <c r="BH112" s="164"/>
      <c r="BI112" s="164"/>
      <c r="BJ112" s="164"/>
      <c r="BK112" s="164"/>
      <c r="BL112" s="164"/>
      <c r="BM112" s="164"/>
      <c r="BN112" s="164"/>
      <c r="BO112" s="164"/>
      <c r="BP112" s="164"/>
      <c r="BQ112" s="167"/>
      <c r="BR112" s="164"/>
      <c r="BS112" s="164"/>
      <c r="BT112" s="164"/>
      <c r="BU112" s="164"/>
      <c r="BV112" s="164"/>
      <c r="BW112" s="164"/>
      <c r="BX112" s="164"/>
    </row>
    <row r="113" spans="1:76">
      <c r="A113" s="4"/>
      <c r="B113" s="4"/>
      <c r="C113" s="4"/>
      <c r="D113" s="4"/>
      <c r="E113" s="4"/>
      <c r="F113" s="4"/>
      <c r="G113" s="4"/>
      <c r="H113" s="3"/>
      <c r="I113" s="4"/>
      <c r="J113" s="4"/>
      <c r="K113" s="4"/>
      <c r="L113" s="4"/>
      <c r="M113" s="4"/>
      <c r="N113" s="3"/>
      <c r="O113" s="4"/>
      <c r="P113" s="4"/>
      <c r="Q113" s="164"/>
      <c r="R113" s="164"/>
      <c r="S113" s="164"/>
      <c r="T113" s="164"/>
      <c r="U113" s="164"/>
      <c r="V113" s="167"/>
      <c r="W113" s="164"/>
      <c r="X113" s="164"/>
      <c r="Y113" s="164"/>
      <c r="Z113" s="3"/>
      <c r="AA113" s="3"/>
      <c r="AB113" s="3"/>
      <c r="AC113" s="3"/>
      <c r="AD113" s="4"/>
      <c r="AE113" s="3"/>
      <c r="AF113" s="3"/>
      <c r="AG113" s="3"/>
      <c r="AH113" s="3"/>
      <c r="AI113" s="4"/>
      <c r="AJ113" s="4"/>
      <c r="AK113" s="4"/>
      <c r="AL113" s="4"/>
      <c r="AM113" s="4"/>
      <c r="AN113" s="4"/>
      <c r="AO113" s="164"/>
      <c r="AP113" s="164"/>
      <c r="AQ113" s="164"/>
      <c r="AR113" s="164"/>
      <c r="AS113" s="164"/>
      <c r="AT113" s="164"/>
      <c r="AU113" s="167"/>
      <c r="AV113" s="164"/>
      <c r="AW113" s="164"/>
      <c r="AX113" s="164"/>
      <c r="AY113" s="164"/>
      <c r="AZ113" s="164"/>
      <c r="BA113" s="164"/>
      <c r="BB113" s="164"/>
      <c r="BC113" s="164"/>
      <c r="BD113" s="164"/>
      <c r="BE113" s="164"/>
      <c r="BF113" s="164"/>
      <c r="BG113" s="164"/>
      <c r="BH113" s="164"/>
      <c r="BI113" s="164"/>
      <c r="BJ113" s="164"/>
      <c r="BK113" s="164"/>
      <c r="BL113" s="164"/>
      <c r="BM113" s="164"/>
      <c r="BN113" s="164"/>
      <c r="BO113" s="164"/>
      <c r="BP113" s="164"/>
      <c r="BQ113" s="167"/>
      <c r="BR113" s="164"/>
      <c r="BS113" s="164"/>
      <c r="BT113" s="164"/>
      <c r="BU113" s="164"/>
      <c r="BV113" s="164"/>
      <c r="BW113" s="164"/>
      <c r="BX113" s="164"/>
    </row>
    <row r="114" spans="1:76">
      <c r="A114" s="4"/>
      <c r="B114" s="4"/>
      <c r="C114" s="4"/>
      <c r="D114" s="4"/>
      <c r="E114" s="4"/>
      <c r="F114" s="4"/>
      <c r="G114" s="4"/>
      <c r="H114" s="3"/>
      <c r="I114" s="4"/>
      <c r="J114" s="4"/>
      <c r="K114" s="4"/>
      <c r="L114" s="4"/>
      <c r="M114" s="4"/>
      <c r="N114" s="3"/>
      <c r="O114" s="4"/>
      <c r="P114" s="4"/>
      <c r="Q114" s="164"/>
      <c r="R114" s="164"/>
      <c r="S114" s="164"/>
      <c r="T114" s="164"/>
      <c r="U114" s="164"/>
      <c r="V114" s="167"/>
      <c r="W114" s="164"/>
      <c r="X114" s="164"/>
      <c r="Y114" s="164"/>
      <c r="Z114" s="3"/>
      <c r="AA114" s="3"/>
      <c r="AB114" s="3"/>
      <c r="AC114" s="3"/>
      <c r="AD114" s="4"/>
      <c r="AE114" s="3"/>
      <c r="AF114" s="3"/>
      <c r="AG114" s="3"/>
      <c r="AH114" s="3"/>
      <c r="AI114" s="4"/>
      <c r="AJ114" s="4"/>
      <c r="AK114" s="4"/>
      <c r="AL114" s="4"/>
      <c r="AM114" s="4"/>
      <c r="AN114" s="4"/>
      <c r="AO114" s="164"/>
      <c r="AP114" s="164"/>
      <c r="AQ114" s="164"/>
      <c r="AR114" s="164"/>
      <c r="AS114" s="164"/>
      <c r="AT114" s="164"/>
      <c r="AU114" s="167"/>
      <c r="AV114" s="164"/>
      <c r="AW114" s="164"/>
      <c r="AX114" s="164"/>
      <c r="AY114" s="164"/>
      <c r="AZ114" s="164"/>
      <c r="BA114" s="164"/>
      <c r="BB114" s="164"/>
      <c r="BC114" s="164"/>
      <c r="BD114" s="164"/>
      <c r="BE114" s="164"/>
      <c r="BF114" s="164"/>
      <c r="BG114" s="164"/>
      <c r="BH114" s="164"/>
      <c r="BI114" s="164"/>
      <c r="BJ114" s="164"/>
      <c r="BK114" s="164"/>
      <c r="BL114" s="164"/>
      <c r="BM114" s="164"/>
      <c r="BN114" s="164"/>
      <c r="BO114" s="164"/>
      <c r="BP114" s="164"/>
      <c r="BQ114" s="167"/>
      <c r="BR114" s="164"/>
      <c r="BS114" s="164"/>
      <c r="BT114" s="164"/>
      <c r="BU114" s="164"/>
      <c r="BV114" s="164"/>
      <c r="BW114" s="164"/>
      <c r="BX114" s="164"/>
    </row>
    <row r="115" spans="1:76">
      <c r="A115" s="4"/>
      <c r="B115" s="4"/>
      <c r="C115" s="4"/>
      <c r="D115" s="4"/>
      <c r="E115" s="4"/>
      <c r="F115" s="4"/>
      <c r="G115" s="4"/>
      <c r="H115" s="3"/>
      <c r="I115" s="4"/>
      <c r="J115" s="4"/>
      <c r="K115" s="4"/>
      <c r="L115" s="4"/>
      <c r="M115" s="4"/>
      <c r="N115" s="3"/>
      <c r="O115" s="4"/>
      <c r="P115" s="4"/>
      <c r="Q115" s="164"/>
      <c r="R115" s="164"/>
      <c r="S115" s="164"/>
      <c r="T115" s="164"/>
      <c r="U115" s="164"/>
      <c r="V115" s="167"/>
      <c r="W115" s="164"/>
      <c r="X115" s="164"/>
      <c r="Y115" s="164"/>
      <c r="Z115" s="3"/>
      <c r="AA115" s="3"/>
      <c r="AB115" s="3"/>
      <c r="AC115" s="3"/>
      <c r="AD115" s="4"/>
      <c r="AE115" s="3"/>
      <c r="AF115" s="3"/>
      <c r="AG115" s="3"/>
      <c r="AH115" s="3"/>
      <c r="AI115" s="4"/>
      <c r="AJ115" s="4"/>
      <c r="AK115" s="4"/>
      <c r="AL115" s="4"/>
      <c r="AM115" s="4"/>
      <c r="AN115" s="4"/>
      <c r="AO115" s="164"/>
      <c r="AP115" s="164"/>
      <c r="AQ115" s="164"/>
      <c r="AR115" s="164"/>
      <c r="AS115" s="164"/>
      <c r="AT115" s="164"/>
      <c r="AU115" s="167"/>
      <c r="AV115" s="164"/>
      <c r="AW115" s="164"/>
      <c r="AX115" s="164"/>
      <c r="AY115" s="164"/>
      <c r="AZ115" s="164"/>
      <c r="BA115" s="164"/>
      <c r="BB115" s="164"/>
      <c r="BC115" s="164"/>
      <c r="BD115" s="164"/>
      <c r="BE115" s="164"/>
      <c r="BF115" s="164"/>
      <c r="BG115" s="164"/>
      <c r="BH115" s="164"/>
      <c r="BI115" s="164"/>
      <c r="BJ115" s="164"/>
      <c r="BK115" s="164"/>
      <c r="BL115" s="164"/>
      <c r="BM115" s="164"/>
      <c r="BN115" s="164"/>
      <c r="BO115" s="164"/>
      <c r="BP115" s="164"/>
      <c r="BQ115" s="167"/>
      <c r="BR115" s="164"/>
      <c r="BS115" s="164"/>
      <c r="BT115" s="164"/>
      <c r="BU115" s="164"/>
      <c r="BV115" s="164"/>
      <c r="BW115" s="164"/>
      <c r="BX115" s="164"/>
    </row>
    <row r="116" spans="1:76">
      <c r="A116" s="4"/>
      <c r="B116" s="4"/>
      <c r="C116" s="4"/>
      <c r="D116" s="4"/>
      <c r="E116" s="4"/>
      <c r="F116" s="4"/>
      <c r="G116" s="4"/>
      <c r="H116" s="3"/>
      <c r="I116" s="4"/>
      <c r="J116" s="4"/>
      <c r="K116" s="4"/>
      <c r="L116" s="4"/>
      <c r="M116" s="4"/>
      <c r="N116" s="3"/>
      <c r="O116" s="4"/>
      <c r="P116" s="4"/>
      <c r="Q116" s="164"/>
      <c r="R116" s="164"/>
      <c r="S116" s="164"/>
      <c r="T116" s="164"/>
      <c r="U116" s="164"/>
      <c r="V116" s="167"/>
      <c r="W116" s="164"/>
      <c r="X116" s="164"/>
      <c r="Y116" s="164"/>
      <c r="Z116" s="3"/>
      <c r="AA116" s="3"/>
      <c r="AB116" s="3"/>
      <c r="AC116" s="3"/>
      <c r="AD116" s="4"/>
      <c r="AE116" s="3"/>
      <c r="AF116" s="3"/>
      <c r="AG116" s="3"/>
      <c r="AH116" s="3"/>
      <c r="AI116" s="4"/>
      <c r="AJ116" s="4"/>
      <c r="AK116" s="4"/>
      <c r="AL116" s="4"/>
      <c r="AM116" s="4"/>
      <c r="AN116" s="4"/>
      <c r="AO116" s="164"/>
      <c r="AP116" s="164"/>
      <c r="AQ116" s="164"/>
      <c r="AR116" s="164"/>
      <c r="AS116" s="164"/>
      <c r="AT116" s="164"/>
      <c r="AU116" s="167"/>
      <c r="AV116" s="164"/>
      <c r="AW116" s="164"/>
      <c r="AX116" s="164"/>
      <c r="AY116" s="164"/>
      <c r="AZ116" s="164"/>
      <c r="BA116" s="164"/>
      <c r="BB116" s="164"/>
      <c r="BC116" s="164"/>
      <c r="BD116" s="164"/>
      <c r="BE116" s="164"/>
      <c r="BF116" s="164"/>
      <c r="BG116" s="164"/>
      <c r="BH116" s="164"/>
      <c r="BI116" s="164"/>
      <c r="BJ116" s="164"/>
      <c r="BK116" s="164"/>
      <c r="BL116" s="164"/>
      <c r="BM116" s="164"/>
      <c r="BN116" s="164"/>
      <c r="BO116" s="164"/>
      <c r="BP116" s="164"/>
      <c r="BQ116" s="167"/>
      <c r="BR116" s="164"/>
      <c r="BS116" s="164"/>
      <c r="BT116" s="164"/>
      <c r="BU116" s="164"/>
      <c r="BV116" s="164"/>
      <c r="BW116" s="164"/>
      <c r="BX116" s="164"/>
    </row>
    <row r="117" spans="1:76">
      <c r="A117" s="4"/>
      <c r="B117" s="4"/>
      <c r="C117" s="4"/>
      <c r="D117" s="4"/>
      <c r="E117" s="4"/>
      <c r="F117" s="4"/>
      <c r="G117" s="4"/>
      <c r="H117" s="3"/>
      <c r="I117" s="4"/>
      <c r="J117" s="4"/>
      <c r="K117" s="4"/>
      <c r="L117" s="4"/>
      <c r="M117" s="4"/>
      <c r="N117" s="3"/>
      <c r="O117" s="4"/>
      <c r="P117" s="4"/>
      <c r="Q117" s="164"/>
      <c r="R117" s="164"/>
      <c r="S117" s="164"/>
      <c r="T117" s="164"/>
      <c r="U117" s="164"/>
      <c r="V117" s="167"/>
      <c r="W117" s="164"/>
      <c r="X117" s="164"/>
      <c r="Y117" s="164"/>
      <c r="Z117" s="3"/>
      <c r="AA117" s="3"/>
      <c r="AB117" s="3"/>
      <c r="AC117" s="3"/>
      <c r="AD117" s="4"/>
      <c r="AE117" s="3"/>
      <c r="AF117" s="3"/>
      <c r="AG117" s="3"/>
      <c r="AH117" s="3"/>
      <c r="AI117" s="4"/>
      <c r="AJ117" s="4"/>
      <c r="AK117" s="4"/>
      <c r="AL117" s="4"/>
      <c r="AM117" s="4"/>
      <c r="AN117" s="4"/>
      <c r="AO117" s="164"/>
      <c r="AP117" s="164"/>
      <c r="AQ117" s="164"/>
      <c r="AR117" s="164"/>
      <c r="AS117" s="164"/>
      <c r="AT117" s="164"/>
      <c r="AU117" s="167"/>
      <c r="AV117" s="164"/>
      <c r="AW117" s="164"/>
      <c r="AX117" s="164"/>
      <c r="AY117" s="164"/>
      <c r="AZ117" s="164"/>
      <c r="BA117" s="164"/>
      <c r="BB117" s="164"/>
      <c r="BC117" s="164"/>
      <c r="BD117" s="164"/>
      <c r="BE117" s="164"/>
      <c r="BF117" s="164"/>
      <c r="BG117" s="164"/>
      <c r="BH117" s="164"/>
      <c r="BI117" s="164"/>
      <c r="BJ117" s="164"/>
      <c r="BK117" s="164"/>
      <c r="BL117" s="164"/>
      <c r="BM117" s="164"/>
      <c r="BN117" s="164"/>
      <c r="BO117" s="164"/>
      <c r="BP117" s="164"/>
      <c r="BQ117" s="167"/>
      <c r="BR117" s="164"/>
      <c r="BS117" s="164"/>
      <c r="BT117" s="164"/>
      <c r="BU117" s="164"/>
      <c r="BV117" s="164"/>
      <c r="BW117" s="164"/>
      <c r="BX117" s="164"/>
    </row>
    <row r="118" spans="1:76">
      <c r="A118" s="4"/>
      <c r="B118" s="4"/>
      <c r="C118" s="4"/>
      <c r="D118" s="4"/>
      <c r="E118" s="4"/>
      <c r="F118" s="4"/>
      <c r="G118" s="4"/>
      <c r="H118" s="3"/>
      <c r="I118" s="4"/>
      <c r="J118" s="4"/>
      <c r="K118" s="4"/>
      <c r="L118" s="4"/>
      <c r="M118" s="4"/>
      <c r="N118" s="3"/>
      <c r="O118" s="4"/>
      <c r="P118" s="4"/>
      <c r="Q118" s="164"/>
      <c r="R118" s="164"/>
      <c r="S118" s="164"/>
      <c r="T118" s="164"/>
      <c r="U118" s="164"/>
      <c r="V118" s="167"/>
      <c r="W118" s="164"/>
      <c r="X118" s="164"/>
      <c r="Y118" s="164"/>
      <c r="Z118" s="3"/>
      <c r="AA118" s="3"/>
      <c r="AB118" s="3"/>
      <c r="AC118" s="3"/>
      <c r="AD118" s="4"/>
      <c r="AE118" s="3"/>
      <c r="AF118" s="3"/>
      <c r="AG118" s="3"/>
      <c r="AH118" s="3"/>
      <c r="AI118" s="4"/>
      <c r="AJ118" s="4"/>
      <c r="AK118" s="4"/>
      <c r="AL118" s="4"/>
      <c r="AM118" s="4"/>
      <c r="AN118" s="4"/>
      <c r="AO118" s="164"/>
      <c r="AP118" s="164"/>
      <c r="AQ118" s="164"/>
      <c r="AR118" s="164"/>
      <c r="AS118" s="164"/>
      <c r="AT118" s="164"/>
      <c r="AU118" s="167"/>
      <c r="AV118" s="164"/>
      <c r="AW118" s="164"/>
      <c r="AX118" s="164"/>
      <c r="AY118" s="164"/>
      <c r="AZ118" s="164"/>
      <c r="BA118" s="164"/>
      <c r="BB118" s="164"/>
      <c r="BC118" s="164"/>
      <c r="BD118" s="164"/>
      <c r="BE118" s="164"/>
      <c r="BF118" s="164"/>
      <c r="BG118" s="164"/>
      <c r="BH118" s="164"/>
      <c r="BI118" s="164"/>
      <c r="BJ118" s="164"/>
      <c r="BK118" s="164"/>
      <c r="BL118" s="164"/>
      <c r="BM118" s="164"/>
      <c r="BN118" s="164"/>
      <c r="BO118" s="164"/>
      <c r="BP118" s="164"/>
      <c r="BQ118" s="167"/>
      <c r="BR118" s="164"/>
      <c r="BS118" s="164"/>
      <c r="BT118" s="164"/>
      <c r="BU118" s="164"/>
      <c r="BV118" s="164"/>
      <c r="BW118" s="164"/>
      <c r="BX118" s="164"/>
    </row>
    <row r="119" spans="1:76">
      <c r="A119" s="4"/>
      <c r="B119" s="4"/>
      <c r="C119" s="4"/>
      <c r="D119" s="4"/>
      <c r="E119" s="4"/>
      <c r="F119" s="4"/>
      <c r="G119" s="4"/>
      <c r="H119" s="3"/>
      <c r="I119" s="4"/>
      <c r="J119" s="4"/>
      <c r="K119" s="4"/>
      <c r="L119" s="4"/>
      <c r="M119" s="4"/>
      <c r="N119" s="3"/>
      <c r="O119" s="4"/>
      <c r="P119" s="4"/>
      <c r="Q119" s="164"/>
      <c r="R119" s="164"/>
      <c r="S119" s="164"/>
      <c r="T119" s="164"/>
      <c r="U119" s="164"/>
      <c r="V119" s="167"/>
      <c r="W119" s="164"/>
      <c r="X119" s="164"/>
      <c r="Y119" s="164"/>
      <c r="Z119" s="3"/>
      <c r="AA119" s="3"/>
      <c r="AB119" s="3"/>
      <c r="AC119" s="3"/>
      <c r="AD119" s="4"/>
      <c r="AE119" s="3"/>
      <c r="AF119" s="3"/>
      <c r="AG119" s="3"/>
      <c r="AH119" s="3"/>
      <c r="AI119" s="4"/>
      <c r="AJ119" s="4"/>
      <c r="AK119" s="4"/>
      <c r="AL119" s="4"/>
      <c r="AM119" s="4"/>
      <c r="AN119" s="4"/>
      <c r="AO119" s="164"/>
      <c r="AP119" s="164"/>
      <c r="AQ119" s="164"/>
      <c r="AR119" s="164"/>
      <c r="AS119" s="164"/>
      <c r="AT119" s="164"/>
      <c r="AU119" s="167"/>
      <c r="AV119" s="164"/>
      <c r="AW119" s="164"/>
      <c r="AX119" s="164"/>
      <c r="AY119" s="164"/>
      <c r="AZ119" s="164"/>
      <c r="BA119" s="164"/>
      <c r="BB119" s="164"/>
      <c r="BC119" s="164"/>
      <c r="BD119" s="164"/>
      <c r="BE119" s="164"/>
      <c r="BF119" s="164"/>
      <c r="BG119" s="164"/>
      <c r="BH119" s="164"/>
      <c r="BI119" s="164"/>
      <c r="BJ119" s="164"/>
      <c r="BK119" s="164"/>
      <c r="BL119" s="164"/>
      <c r="BM119" s="164"/>
      <c r="BN119" s="164"/>
      <c r="BO119" s="164"/>
      <c r="BP119" s="164"/>
      <c r="BQ119" s="167"/>
      <c r="BR119" s="164"/>
      <c r="BS119" s="164"/>
      <c r="BT119" s="164"/>
      <c r="BU119" s="164"/>
      <c r="BV119" s="164"/>
      <c r="BW119" s="164"/>
      <c r="BX119" s="164"/>
    </row>
    <row r="120" spans="1:76">
      <c r="A120" s="4"/>
      <c r="B120" s="4"/>
      <c r="C120" s="4"/>
      <c r="D120" s="4"/>
      <c r="E120" s="4"/>
      <c r="F120" s="4"/>
      <c r="G120" s="4"/>
      <c r="H120" s="3"/>
      <c r="I120" s="4"/>
      <c r="J120" s="4"/>
      <c r="K120" s="4"/>
      <c r="L120" s="4"/>
      <c r="M120" s="4"/>
      <c r="N120" s="3"/>
      <c r="O120" s="4"/>
      <c r="P120" s="4"/>
      <c r="Q120" s="164"/>
      <c r="R120" s="164"/>
      <c r="S120" s="164"/>
      <c r="T120" s="164"/>
      <c r="U120" s="164"/>
      <c r="V120" s="167"/>
      <c r="W120" s="164"/>
      <c r="X120" s="164"/>
      <c r="Y120" s="164"/>
      <c r="Z120" s="3"/>
      <c r="AA120" s="3"/>
      <c r="AB120" s="3"/>
      <c r="AC120" s="3"/>
      <c r="AD120" s="4"/>
      <c r="AE120" s="3"/>
      <c r="AF120" s="3"/>
      <c r="AG120" s="3"/>
      <c r="AH120" s="3"/>
      <c r="AI120" s="4"/>
      <c r="AJ120" s="4"/>
      <c r="AK120" s="4"/>
      <c r="AL120" s="4"/>
      <c r="AM120" s="4"/>
      <c r="AN120" s="4"/>
      <c r="AO120" s="164"/>
      <c r="AP120" s="164"/>
      <c r="AQ120" s="164"/>
      <c r="AR120" s="164"/>
      <c r="AS120" s="164"/>
      <c r="AT120" s="164"/>
      <c r="AU120" s="167"/>
      <c r="AV120" s="164"/>
      <c r="AW120" s="164"/>
      <c r="AX120" s="164"/>
      <c r="AY120" s="164"/>
      <c r="AZ120" s="164"/>
      <c r="BA120" s="164"/>
      <c r="BB120" s="164"/>
      <c r="BC120" s="164"/>
      <c r="BD120" s="164"/>
      <c r="BE120" s="164"/>
      <c r="BF120" s="164"/>
      <c r="BG120" s="164"/>
      <c r="BH120" s="164"/>
      <c r="BI120" s="164"/>
      <c r="BJ120" s="164"/>
      <c r="BK120" s="164"/>
      <c r="BL120" s="164"/>
      <c r="BM120" s="164"/>
      <c r="BN120" s="164"/>
      <c r="BO120" s="164"/>
      <c r="BP120" s="164"/>
      <c r="BQ120" s="167"/>
      <c r="BR120" s="164"/>
      <c r="BS120" s="164"/>
      <c r="BT120" s="164"/>
      <c r="BU120" s="164"/>
      <c r="BV120" s="164"/>
      <c r="BW120" s="164"/>
      <c r="BX120" s="164"/>
    </row>
    <row r="121" spans="1:76">
      <c r="A121" s="4"/>
      <c r="B121" s="4"/>
      <c r="C121" s="4"/>
      <c r="D121" s="4"/>
      <c r="E121" s="4"/>
      <c r="F121" s="4"/>
      <c r="G121" s="4"/>
      <c r="H121" s="3"/>
      <c r="I121" s="4"/>
      <c r="J121" s="4"/>
      <c r="K121" s="4"/>
      <c r="L121" s="4"/>
      <c r="M121" s="4"/>
      <c r="N121" s="3"/>
      <c r="O121" s="4"/>
      <c r="P121" s="4"/>
      <c r="Q121" s="164"/>
      <c r="R121" s="164"/>
      <c r="S121" s="164"/>
      <c r="T121" s="164"/>
      <c r="U121" s="164"/>
      <c r="V121" s="167"/>
      <c r="W121" s="164"/>
      <c r="X121" s="164"/>
      <c r="Y121" s="164"/>
      <c r="Z121" s="3"/>
      <c r="AA121" s="3"/>
      <c r="AB121" s="3"/>
      <c r="AC121" s="3"/>
      <c r="AD121" s="4"/>
      <c r="AE121" s="3"/>
      <c r="AF121" s="3"/>
      <c r="AG121" s="3"/>
      <c r="AH121" s="3"/>
      <c r="AI121" s="4"/>
      <c r="AJ121" s="4"/>
      <c r="AK121" s="4"/>
      <c r="AL121" s="4"/>
      <c r="AM121" s="4"/>
      <c r="AN121" s="4"/>
      <c r="AO121" s="164"/>
      <c r="AP121" s="164"/>
      <c r="AQ121" s="164"/>
      <c r="AR121" s="164"/>
      <c r="AS121" s="164"/>
      <c r="AT121" s="164"/>
      <c r="AU121" s="167"/>
      <c r="AV121" s="164"/>
      <c r="AW121" s="164"/>
      <c r="AX121" s="164"/>
      <c r="AY121" s="164"/>
      <c r="AZ121" s="164"/>
      <c r="BA121" s="164"/>
      <c r="BB121" s="164"/>
      <c r="BC121" s="164"/>
      <c r="BD121" s="164"/>
      <c r="BE121" s="164"/>
      <c r="BF121" s="164"/>
      <c r="BG121" s="164"/>
      <c r="BH121" s="164"/>
      <c r="BI121" s="164"/>
      <c r="BJ121" s="164"/>
      <c r="BK121" s="164"/>
      <c r="BL121" s="164"/>
      <c r="BM121" s="164"/>
      <c r="BN121" s="164"/>
      <c r="BO121" s="164"/>
      <c r="BP121" s="164"/>
      <c r="BQ121" s="167"/>
      <c r="BR121" s="164"/>
      <c r="BS121" s="164"/>
      <c r="BT121" s="164"/>
      <c r="BU121" s="164"/>
      <c r="BV121" s="164"/>
      <c r="BW121" s="164"/>
      <c r="BX121" s="164"/>
    </row>
    <row r="122" spans="1:76">
      <c r="A122" s="4"/>
      <c r="B122" s="4"/>
      <c r="C122" s="4"/>
      <c r="D122" s="4"/>
      <c r="E122" s="4"/>
      <c r="F122" s="4"/>
      <c r="G122" s="4"/>
      <c r="H122" s="3"/>
      <c r="I122" s="4"/>
      <c r="J122" s="4"/>
      <c r="K122" s="4"/>
      <c r="L122" s="4"/>
      <c r="M122" s="4"/>
      <c r="N122" s="3"/>
      <c r="O122" s="4"/>
      <c r="P122" s="4"/>
      <c r="Q122" s="164"/>
      <c r="R122" s="164"/>
      <c r="S122" s="164"/>
      <c r="T122" s="164"/>
      <c r="U122" s="164"/>
      <c r="V122" s="167"/>
      <c r="W122" s="164"/>
      <c r="X122" s="164"/>
      <c r="Y122" s="164"/>
      <c r="Z122" s="3"/>
      <c r="AA122" s="3"/>
      <c r="AB122" s="3"/>
      <c r="AC122" s="3"/>
      <c r="AD122" s="4"/>
      <c r="AE122" s="3"/>
      <c r="AF122" s="3"/>
      <c r="AG122" s="3"/>
      <c r="AH122" s="3"/>
      <c r="AI122" s="4"/>
      <c r="AJ122" s="4"/>
      <c r="AK122" s="4"/>
      <c r="AL122" s="4"/>
      <c r="AM122" s="4"/>
      <c r="AN122" s="4"/>
      <c r="AO122" s="164"/>
      <c r="AP122" s="164"/>
      <c r="AQ122" s="164"/>
      <c r="AR122" s="164"/>
      <c r="AS122" s="164"/>
      <c r="AT122" s="164"/>
      <c r="AU122" s="167"/>
      <c r="AV122" s="164"/>
      <c r="AW122" s="164"/>
      <c r="AX122" s="164"/>
      <c r="AY122" s="164"/>
      <c r="AZ122" s="164"/>
      <c r="BA122" s="164"/>
      <c r="BB122" s="164"/>
      <c r="BC122" s="164"/>
      <c r="BD122" s="164"/>
      <c r="BE122" s="164"/>
      <c r="BF122" s="164"/>
      <c r="BG122" s="164"/>
      <c r="BH122" s="164"/>
      <c r="BI122" s="164"/>
      <c r="BJ122" s="164"/>
      <c r="BK122" s="164"/>
      <c r="BL122" s="164"/>
      <c r="BM122" s="164"/>
      <c r="BN122" s="164"/>
      <c r="BO122" s="164"/>
      <c r="BP122" s="164"/>
      <c r="BQ122" s="167"/>
      <c r="BR122" s="164"/>
      <c r="BS122" s="164"/>
      <c r="BT122" s="164"/>
      <c r="BU122" s="164"/>
      <c r="BV122" s="164"/>
      <c r="BW122" s="164"/>
      <c r="BX122" s="164"/>
    </row>
    <row r="123" spans="1:76">
      <c r="A123" s="4"/>
      <c r="B123" s="4"/>
      <c r="C123" s="4"/>
      <c r="D123" s="4"/>
      <c r="E123" s="4"/>
      <c r="F123" s="4"/>
      <c r="G123" s="4"/>
      <c r="H123" s="3"/>
      <c r="I123" s="4"/>
      <c r="J123" s="4"/>
      <c r="K123" s="4"/>
      <c r="L123" s="4"/>
      <c r="M123" s="4"/>
      <c r="N123" s="3"/>
      <c r="O123" s="4"/>
      <c r="P123" s="4"/>
      <c r="Q123" s="164"/>
      <c r="R123" s="164"/>
      <c r="S123" s="164"/>
      <c r="T123" s="164"/>
      <c r="U123" s="164"/>
      <c r="V123" s="167"/>
      <c r="W123" s="164"/>
      <c r="X123" s="164"/>
      <c r="Y123" s="164"/>
      <c r="Z123" s="3"/>
      <c r="AA123" s="3"/>
      <c r="AB123" s="3"/>
      <c r="AC123" s="3"/>
      <c r="AD123" s="4"/>
      <c r="AE123" s="3"/>
      <c r="AF123" s="3"/>
      <c r="AG123" s="3"/>
      <c r="AH123" s="3"/>
      <c r="AI123" s="4"/>
      <c r="AJ123" s="4"/>
      <c r="AK123" s="4"/>
      <c r="AL123" s="4"/>
      <c r="AM123" s="4"/>
      <c r="AN123" s="4"/>
      <c r="AO123" s="164"/>
      <c r="AP123" s="164"/>
      <c r="AQ123" s="164"/>
      <c r="AR123" s="164"/>
      <c r="AS123" s="164"/>
      <c r="AT123" s="164"/>
      <c r="AU123" s="167"/>
      <c r="AV123" s="164"/>
      <c r="AW123" s="164"/>
      <c r="AX123" s="164"/>
      <c r="AY123" s="164"/>
      <c r="AZ123" s="164"/>
      <c r="BA123" s="164"/>
      <c r="BB123" s="164"/>
      <c r="BC123" s="164"/>
      <c r="BD123" s="164"/>
      <c r="BE123" s="164"/>
      <c r="BF123" s="164"/>
      <c r="BG123" s="164"/>
      <c r="BH123" s="164"/>
      <c r="BI123" s="164"/>
      <c r="BJ123" s="164"/>
      <c r="BK123" s="164"/>
      <c r="BL123" s="164"/>
      <c r="BM123" s="164"/>
      <c r="BN123" s="164"/>
      <c r="BO123" s="164"/>
      <c r="BP123" s="164"/>
      <c r="BQ123" s="167"/>
      <c r="BR123" s="164"/>
      <c r="BS123" s="164"/>
      <c r="BT123" s="164"/>
      <c r="BU123" s="164"/>
      <c r="BV123" s="164"/>
      <c r="BW123" s="164"/>
      <c r="BX123" s="164"/>
    </row>
    <row r="124" spans="1:76">
      <c r="A124" s="4"/>
      <c r="B124" s="4"/>
      <c r="C124" s="4"/>
      <c r="D124" s="4"/>
      <c r="E124" s="4"/>
      <c r="F124" s="4"/>
      <c r="G124" s="4"/>
      <c r="H124" s="3"/>
      <c r="I124" s="4"/>
      <c r="J124" s="4"/>
      <c r="K124" s="4"/>
      <c r="L124" s="4"/>
      <c r="M124" s="4"/>
      <c r="N124" s="3"/>
      <c r="O124" s="4"/>
      <c r="P124" s="4"/>
      <c r="Q124" s="164"/>
      <c r="R124" s="164"/>
      <c r="S124" s="164"/>
      <c r="T124" s="164"/>
      <c r="U124" s="164"/>
      <c r="V124" s="167"/>
      <c r="W124" s="164"/>
      <c r="X124" s="164"/>
      <c r="Y124" s="164"/>
      <c r="Z124" s="3"/>
      <c r="AA124" s="3"/>
      <c r="AB124" s="3"/>
      <c r="AC124" s="3"/>
      <c r="AD124" s="4"/>
      <c r="AE124" s="3"/>
      <c r="AF124" s="3"/>
      <c r="AG124" s="3"/>
      <c r="AH124" s="3"/>
      <c r="AI124" s="4"/>
      <c r="AJ124" s="4"/>
      <c r="AK124" s="4"/>
      <c r="AL124" s="4"/>
      <c r="AM124" s="4"/>
      <c r="AN124" s="4"/>
      <c r="AO124" s="164"/>
      <c r="AP124" s="164"/>
      <c r="AQ124" s="164"/>
      <c r="AR124" s="164"/>
      <c r="AS124" s="164"/>
      <c r="AT124" s="164"/>
      <c r="AU124" s="167"/>
      <c r="AV124" s="164"/>
      <c r="AW124" s="164"/>
      <c r="AX124" s="164"/>
      <c r="AY124" s="164"/>
      <c r="AZ124" s="164"/>
      <c r="BA124" s="164"/>
      <c r="BB124" s="164"/>
      <c r="BC124" s="164"/>
      <c r="BD124" s="164"/>
      <c r="BE124" s="164"/>
      <c r="BF124" s="164"/>
      <c r="BG124" s="164"/>
      <c r="BH124" s="164"/>
      <c r="BI124" s="164"/>
      <c r="BJ124" s="164"/>
      <c r="BK124" s="164"/>
      <c r="BL124" s="164"/>
      <c r="BM124" s="164"/>
      <c r="BN124" s="164"/>
      <c r="BO124" s="164"/>
      <c r="BP124" s="164"/>
      <c r="BQ124" s="167"/>
      <c r="BR124" s="164"/>
      <c r="BS124" s="164"/>
      <c r="BT124" s="164"/>
      <c r="BU124" s="164"/>
      <c r="BV124" s="164"/>
      <c r="BW124" s="164"/>
      <c r="BX124" s="164"/>
    </row>
    <row r="125" spans="1:76">
      <c r="A125" s="4"/>
      <c r="B125" s="4"/>
      <c r="C125" s="4"/>
      <c r="D125" s="4"/>
      <c r="E125" s="4"/>
      <c r="F125" s="4"/>
      <c r="G125" s="4"/>
      <c r="H125" s="3"/>
      <c r="I125" s="4"/>
      <c r="J125" s="4"/>
      <c r="K125" s="4"/>
      <c r="L125" s="4"/>
      <c r="M125" s="4"/>
      <c r="N125" s="3"/>
      <c r="O125" s="4"/>
      <c r="P125" s="4"/>
      <c r="Q125" s="164"/>
      <c r="R125" s="164"/>
      <c r="S125" s="164"/>
      <c r="T125" s="164"/>
      <c r="U125" s="164"/>
      <c r="V125" s="167"/>
      <c r="W125" s="164"/>
      <c r="X125" s="164"/>
      <c r="Y125" s="164"/>
      <c r="Z125" s="3"/>
      <c r="AA125" s="3"/>
      <c r="AB125" s="3"/>
      <c r="AC125" s="3"/>
      <c r="AD125" s="4"/>
      <c r="AE125" s="3"/>
      <c r="AF125" s="3"/>
      <c r="AG125" s="3"/>
      <c r="AH125" s="3"/>
      <c r="AI125" s="4"/>
      <c r="AJ125" s="4"/>
      <c r="AK125" s="4"/>
      <c r="AL125" s="4"/>
      <c r="AM125" s="4"/>
      <c r="AN125" s="4"/>
      <c r="AO125" s="164"/>
      <c r="AP125" s="164"/>
      <c r="AQ125" s="164"/>
      <c r="AR125" s="164"/>
      <c r="AS125" s="164"/>
      <c r="AT125" s="164"/>
      <c r="AU125" s="167"/>
      <c r="AV125" s="164"/>
      <c r="AW125" s="164"/>
      <c r="AX125" s="164"/>
      <c r="AY125" s="164"/>
      <c r="AZ125" s="164"/>
      <c r="BA125" s="164"/>
      <c r="BB125" s="164"/>
      <c r="BC125" s="164"/>
      <c r="BD125" s="164"/>
      <c r="BE125" s="164"/>
      <c r="BF125" s="164"/>
      <c r="BG125" s="164"/>
      <c r="BH125" s="164"/>
      <c r="BI125" s="164"/>
      <c r="BJ125" s="164"/>
      <c r="BK125" s="164"/>
      <c r="BL125" s="164"/>
      <c r="BM125" s="164"/>
      <c r="BN125" s="164"/>
      <c r="BO125" s="164"/>
      <c r="BP125" s="164"/>
      <c r="BQ125" s="167"/>
      <c r="BR125" s="164"/>
      <c r="BS125" s="164"/>
      <c r="BT125" s="164"/>
      <c r="BU125" s="164"/>
      <c r="BV125" s="164"/>
      <c r="BW125" s="164"/>
      <c r="BX125" s="164"/>
    </row>
    <row r="126" spans="1:76">
      <c r="A126" s="4"/>
      <c r="B126" s="4"/>
      <c r="C126" s="4"/>
      <c r="D126" s="4"/>
      <c r="E126" s="4"/>
      <c r="F126" s="4"/>
      <c r="G126" s="4"/>
      <c r="H126" s="3"/>
      <c r="I126" s="4"/>
      <c r="J126" s="4"/>
      <c r="K126" s="4"/>
      <c r="L126" s="4"/>
      <c r="M126" s="4"/>
      <c r="N126" s="3"/>
      <c r="O126" s="4"/>
      <c r="P126" s="4"/>
      <c r="Q126" s="164"/>
      <c r="R126" s="164"/>
      <c r="S126" s="164"/>
      <c r="T126" s="164"/>
      <c r="U126" s="164"/>
      <c r="V126" s="167"/>
      <c r="W126" s="164"/>
      <c r="X126" s="164"/>
      <c r="Y126" s="164"/>
      <c r="Z126" s="3"/>
      <c r="AA126" s="3"/>
      <c r="AB126" s="3"/>
      <c r="AC126" s="3"/>
      <c r="AD126" s="4"/>
      <c r="AE126" s="3"/>
      <c r="AF126" s="3"/>
      <c r="AG126" s="3"/>
      <c r="AH126" s="3"/>
      <c r="AI126" s="4"/>
      <c r="AJ126" s="4"/>
      <c r="AK126" s="4"/>
      <c r="AL126" s="4"/>
      <c r="AM126" s="4"/>
      <c r="AN126" s="4"/>
      <c r="AO126" s="164"/>
      <c r="AP126" s="164"/>
      <c r="AQ126" s="164"/>
      <c r="AR126" s="164"/>
      <c r="AS126" s="164"/>
      <c r="AT126" s="164"/>
      <c r="AU126" s="167"/>
      <c r="AV126" s="164"/>
      <c r="AW126" s="164"/>
      <c r="AX126" s="164"/>
      <c r="AY126" s="164"/>
      <c r="AZ126" s="164"/>
      <c r="BA126" s="164"/>
      <c r="BB126" s="164"/>
      <c r="BC126" s="164"/>
      <c r="BD126" s="164"/>
      <c r="BE126" s="164"/>
      <c r="BF126" s="164"/>
      <c r="BG126" s="164"/>
      <c r="BH126" s="164"/>
      <c r="BI126" s="164"/>
      <c r="BJ126" s="164"/>
      <c r="BK126" s="164"/>
      <c r="BL126" s="164"/>
      <c r="BM126" s="164"/>
      <c r="BN126" s="164"/>
      <c r="BO126" s="164"/>
      <c r="BP126" s="164"/>
      <c r="BQ126" s="167"/>
      <c r="BR126" s="164"/>
      <c r="BS126" s="164"/>
      <c r="BT126" s="164"/>
      <c r="BU126" s="164"/>
      <c r="BV126" s="164"/>
      <c r="BW126" s="164"/>
      <c r="BX126" s="164"/>
    </row>
    <row r="127" spans="1:76">
      <c r="A127" s="4"/>
      <c r="B127" s="4"/>
      <c r="C127" s="4"/>
      <c r="D127" s="4"/>
      <c r="E127" s="4"/>
      <c r="F127" s="4"/>
      <c r="G127" s="4"/>
      <c r="H127" s="3"/>
      <c r="I127" s="4"/>
      <c r="J127" s="4"/>
      <c r="K127" s="4"/>
      <c r="L127" s="4"/>
      <c r="M127" s="4"/>
      <c r="N127" s="3"/>
      <c r="O127" s="4"/>
      <c r="P127" s="4"/>
      <c r="Q127" s="164"/>
      <c r="R127" s="164"/>
      <c r="S127" s="164"/>
      <c r="T127" s="164"/>
      <c r="U127" s="164"/>
      <c r="V127" s="167"/>
      <c r="W127" s="164"/>
      <c r="X127" s="164"/>
      <c r="Y127" s="164"/>
      <c r="Z127" s="3"/>
      <c r="AA127" s="3"/>
      <c r="AB127" s="3"/>
      <c r="AC127" s="3"/>
      <c r="AD127" s="4"/>
      <c r="AE127" s="3"/>
      <c r="AF127" s="3"/>
      <c r="AG127" s="3"/>
      <c r="AH127" s="3"/>
      <c r="AI127" s="4"/>
      <c r="AJ127" s="4"/>
      <c r="AK127" s="4"/>
      <c r="AL127" s="4"/>
      <c r="AM127" s="4"/>
      <c r="AN127" s="4"/>
      <c r="AO127" s="164"/>
      <c r="AP127" s="164"/>
      <c r="AQ127" s="164"/>
      <c r="AR127" s="164"/>
      <c r="AS127" s="164"/>
      <c r="AT127" s="164"/>
      <c r="AU127" s="167"/>
      <c r="AV127" s="164"/>
      <c r="AW127" s="164"/>
      <c r="AX127" s="164"/>
      <c r="AY127" s="164"/>
      <c r="AZ127" s="164"/>
      <c r="BA127" s="164"/>
      <c r="BB127" s="164"/>
      <c r="BC127" s="164"/>
      <c r="BD127" s="164"/>
      <c r="BE127" s="164"/>
      <c r="BF127" s="164"/>
      <c r="BG127" s="164"/>
      <c r="BH127" s="164"/>
      <c r="BI127" s="164"/>
      <c r="BJ127" s="164"/>
      <c r="BK127" s="164"/>
      <c r="BL127" s="164"/>
      <c r="BM127" s="164"/>
      <c r="BN127" s="164"/>
      <c r="BO127" s="164"/>
      <c r="BP127" s="164"/>
      <c r="BQ127" s="167"/>
      <c r="BR127" s="164"/>
      <c r="BS127" s="164"/>
      <c r="BT127" s="164"/>
      <c r="BU127" s="164"/>
      <c r="BV127" s="164"/>
      <c r="BW127" s="164"/>
      <c r="BX127" s="164"/>
    </row>
    <row r="128" spans="1:76">
      <c r="A128" s="4"/>
      <c r="B128" s="4"/>
      <c r="C128" s="4"/>
      <c r="D128" s="4"/>
      <c r="E128" s="4"/>
      <c r="F128" s="4"/>
      <c r="G128" s="4"/>
      <c r="H128" s="3"/>
      <c r="I128" s="4"/>
      <c r="J128" s="4"/>
      <c r="K128" s="4"/>
      <c r="L128" s="4"/>
      <c r="M128" s="4"/>
      <c r="N128" s="3"/>
      <c r="O128" s="4"/>
      <c r="P128" s="4"/>
      <c r="Q128" s="164"/>
      <c r="R128" s="164"/>
      <c r="S128" s="164"/>
      <c r="T128" s="164"/>
      <c r="U128" s="164"/>
      <c r="V128" s="167"/>
      <c r="W128" s="164"/>
      <c r="X128" s="164"/>
      <c r="Y128" s="164"/>
      <c r="Z128" s="3"/>
      <c r="AA128" s="3"/>
      <c r="AB128" s="3"/>
      <c r="AC128" s="3"/>
      <c r="AD128" s="4"/>
      <c r="AE128" s="3"/>
      <c r="AF128" s="3"/>
      <c r="AG128" s="3"/>
      <c r="AH128" s="3"/>
      <c r="AI128" s="4"/>
      <c r="AJ128" s="4"/>
      <c r="AK128" s="4"/>
      <c r="AL128" s="4"/>
      <c r="AM128" s="4"/>
      <c r="AN128" s="4"/>
      <c r="AO128" s="164"/>
      <c r="AP128" s="164"/>
      <c r="AQ128" s="164"/>
      <c r="AR128" s="164"/>
      <c r="AS128" s="164"/>
      <c r="AT128" s="164"/>
      <c r="AU128" s="167"/>
      <c r="AV128" s="164"/>
      <c r="AW128" s="164"/>
      <c r="AX128" s="164"/>
      <c r="AY128" s="164"/>
      <c r="AZ128" s="164"/>
      <c r="BA128" s="164"/>
      <c r="BB128" s="164"/>
      <c r="BC128" s="164"/>
      <c r="BD128" s="164"/>
      <c r="BE128" s="164"/>
      <c r="BF128" s="164"/>
      <c r="BG128" s="164"/>
      <c r="BH128" s="164"/>
      <c r="BI128" s="164"/>
      <c r="BJ128" s="164"/>
      <c r="BK128" s="164"/>
      <c r="BL128" s="164"/>
      <c r="BM128" s="164"/>
      <c r="BN128" s="164"/>
      <c r="BO128" s="164"/>
      <c r="BP128" s="164"/>
      <c r="BQ128" s="167"/>
      <c r="BR128" s="164"/>
      <c r="BS128" s="164"/>
      <c r="BT128" s="164"/>
      <c r="BU128" s="164"/>
      <c r="BV128" s="164"/>
      <c r="BW128" s="164"/>
      <c r="BX128" s="164"/>
    </row>
    <row r="129" spans="1:76">
      <c r="A129" s="4"/>
      <c r="B129" s="4"/>
      <c r="C129" s="4"/>
      <c r="D129" s="4"/>
      <c r="E129" s="4"/>
      <c r="F129" s="4"/>
      <c r="G129" s="4"/>
      <c r="H129" s="3"/>
      <c r="I129" s="4"/>
      <c r="J129" s="4"/>
      <c r="K129" s="4"/>
      <c r="L129" s="4"/>
      <c r="M129" s="4"/>
      <c r="N129" s="3"/>
      <c r="O129" s="4"/>
      <c r="P129" s="4"/>
      <c r="Q129" s="164"/>
      <c r="R129" s="164"/>
      <c r="S129" s="164"/>
      <c r="T129" s="164"/>
      <c r="U129" s="164"/>
      <c r="V129" s="167"/>
      <c r="W129" s="164"/>
      <c r="X129" s="164"/>
      <c r="Y129" s="164"/>
      <c r="Z129" s="3"/>
      <c r="AA129" s="3"/>
      <c r="AB129" s="3"/>
      <c r="AC129" s="3"/>
      <c r="AD129" s="4"/>
      <c r="AE129" s="3"/>
      <c r="AF129" s="3"/>
      <c r="AG129" s="3"/>
      <c r="AH129" s="3"/>
      <c r="AI129" s="4"/>
      <c r="AJ129" s="4"/>
      <c r="AK129" s="4"/>
      <c r="AL129" s="4"/>
      <c r="AM129" s="4"/>
      <c r="AN129" s="4"/>
      <c r="AO129" s="164"/>
      <c r="AP129" s="164"/>
      <c r="AQ129" s="164"/>
      <c r="AR129" s="164"/>
      <c r="AS129" s="164"/>
      <c r="AT129" s="164"/>
      <c r="AU129" s="167"/>
      <c r="AV129" s="164"/>
      <c r="AW129" s="164"/>
      <c r="AX129" s="164"/>
      <c r="AY129" s="164"/>
      <c r="AZ129" s="164"/>
      <c r="BA129" s="164"/>
      <c r="BB129" s="164"/>
      <c r="BC129" s="164"/>
      <c r="BD129" s="164"/>
      <c r="BE129" s="164"/>
      <c r="BF129" s="164"/>
      <c r="BG129" s="164"/>
      <c r="BH129" s="164"/>
      <c r="BI129" s="164"/>
      <c r="BJ129" s="164"/>
      <c r="BK129" s="164"/>
      <c r="BL129" s="164"/>
      <c r="BM129" s="164"/>
      <c r="BN129" s="164"/>
      <c r="BO129" s="164"/>
      <c r="BP129" s="164"/>
      <c r="BQ129" s="167"/>
      <c r="BR129" s="164"/>
      <c r="BS129" s="164"/>
      <c r="BT129" s="164"/>
      <c r="BU129" s="164"/>
      <c r="BV129" s="164"/>
      <c r="BW129" s="164"/>
      <c r="BX129" s="164"/>
    </row>
    <row r="130" spans="1:76">
      <c r="A130" s="4"/>
      <c r="B130" s="4"/>
      <c r="C130" s="4"/>
      <c r="D130" s="4"/>
      <c r="E130" s="4"/>
      <c r="F130" s="4"/>
      <c r="G130" s="4"/>
      <c r="H130" s="3"/>
      <c r="I130" s="4"/>
      <c r="J130" s="4"/>
      <c r="K130" s="4"/>
      <c r="L130" s="4"/>
      <c r="M130" s="4"/>
      <c r="N130" s="3"/>
      <c r="O130" s="4"/>
      <c r="P130" s="4"/>
      <c r="Q130" s="164"/>
      <c r="R130" s="164"/>
      <c r="S130" s="164"/>
      <c r="T130" s="164"/>
      <c r="U130" s="164"/>
      <c r="V130" s="167"/>
      <c r="W130" s="164"/>
      <c r="X130" s="164"/>
      <c r="Y130" s="164"/>
      <c r="Z130" s="3"/>
      <c r="AA130" s="3"/>
      <c r="AB130" s="3"/>
      <c r="AC130" s="3"/>
      <c r="AD130" s="4"/>
      <c r="AE130" s="3"/>
      <c r="AF130" s="3"/>
      <c r="AG130" s="3"/>
      <c r="AH130" s="3"/>
      <c r="AI130" s="4"/>
      <c r="AJ130" s="4"/>
      <c r="AK130" s="4"/>
      <c r="AL130" s="4"/>
      <c r="AM130" s="4"/>
      <c r="AN130" s="4"/>
      <c r="AO130" s="164"/>
      <c r="AP130" s="164"/>
      <c r="AQ130" s="164"/>
      <c r="AR130" s="164"/>
      <c r="AS130" s="164"/>
      <c r="AT130" s="164"/>
      <c r="AU130" s="167"/>
      <c r="AV130" s="164"/>
      <c r="AW130" s="164"/>
      <c r="AX130" s="164"/>
      <c r="AY130" s="164"/>
      <c r="AZ130" s="164"/>
      <c r="BA130" s="164"/>
      <c r="BB130" s="164"/>
      <c r="BC130" s="164"/>
      <c r="BD130" s="164"/>
      <c r="BE130" s="164"/>
      <c r="BF130" s="164"/>
      <c r="BG130" s="164"/>
      <c r="BH130" s="164"/>
      <c r="BI130" s="164"/>
      <c r="BJ130" s="164"/>
      <c r="BK130" s="164"/>
      <c r="BL130" s="164"/>
      <c r="BM130" s="164"/>
      <c r="BN130" s="164"/>
      <c r="BO130" s="164"/>
      <c r="BP130" s="164"/>
      <c r="BQ130" s="167"/>
      <c r="BR130" s="164"/>
      <c r="BS130" s="164"/>
      <c r="BT130" s="164"/>
      <c r="BU130" s="164"/>
      <c r="BV130" s="164"/>
      <c r="BW130" s="164"/>
      <c r="BX130" s="164"/>
    </row>
    <row r="131" spans="1:76">
      <c r="A131" s="4"/>
      <c r="B131" s="4"/>
      <c r="C131" s="4"/>
      <c r="D131" s="4"/>
      <c r="E131" s="4"/>
      <c r="F131" s="4"/>
      <c r="G131" s="4"/>
      <c r="H131" s="3"/>
      <c r="I131" s="4"/>
      <c r="J131" s="4"/>
      <c r="K131" s="4"/>
      <c r="L131" s="4"/>
      <c r="M131" s="4"/>
      <c r="N131" s="3"/>
      <c r="O131" s="4"/>
      <c r="P131" s="4"/>
      <c r="Q131" s="164"/>
      <c r="R131" s="164"/>
      <c r="S131" s="164"/>
      <c r="T131" s="164"/>
      <c r="U131" s="164"/>
      <c r="V131" s="167"/>
      <c r="W131" s="164"/>
      <c r="X131" s="164"/>
      <c r="Y131" s="164"/>
      <c r="Z131" s="3"/>
      <c r="AA131" s="3"/>
      <c r="AB131" s="3"/>
      <c r="AC131" s="3"/>
      <c r="AD131" s="4"/>
      <c r="AE131" s="3"/>
      <c r="AF131" s="3"/>
      <c r="AG131" s="3"/>
      <c r="AH131" s="3"/>
      <c r="AI131" s="4"/>
      <c r="AJ131" s="4"/>
      <c r="AK131" s="4"/>
      <c r="AL131" s="4"/>
      <c r="AM131" s="4"/>
      <c r="AN131" s="4"/>
      <c r="AO131" s="164"/>
      <c r="AP131" s="164"/>
      <c r="AQ131" s="164"/>
      <c r="AR131" s="164"/>
      <c r="AS131" s="164"/>
      <c r="AT131" s="164"/>
      <c r="AU131" s="167"/>
      <c r="AV131" s="164"/>
      <c r="AW131" s="164"/>
      <c r="AX131" s="164"/>
      <c r="AY131" s="164"/>
      <c r="AZ131" s="164"/>
      <c r="BA131" s="164"/>
      <c r="BB131" s="164"/>
      <c r="BC131" s="164"/>
      <c r="BD131" s="164"/>
      <c r="BE131" s="164"/>
      <c r="BF131" s="164"/>
      <c r="BG131" s="164"/>
      <c r="BH131" s="164"/>
      <c r="BI131" s="164"/>
      <c r="BJ131" s="164"/>
      <c r="BK131" s="164"/>
      <c r="BL131" s="164"/>
      <c r="BM131" s="164"/>
      <c r="BN131" s="164"/>
      <c r="BO131" s="164"/>
      <c r="BP131" s="164"/>
      <c r="BQ131" s="167"/>
      <c r="BR131" s="164"/>
      <c r="BS131" s="164"/>
      <c r="BT131" s="164"/>
      <c r="BU131" s="164"/>
      <c r="BV131" s="164"/>
      <c r="BW131" s="164"/>
      <c r="BX131" s="164"/>
    </row>
    <row r="132" spans="1:76">
      <c r="A132" s="4"/>
      <c r="B132" s="4"/>
      <c r="C132" s="4"/>
      <c r="D132" s="4"/>
      <c r="E132" s="4"/>
      <c r="F132" s="4"/>
      <c r="G132" s="4"/>
      <c r="H132" s="3"/>
      <c r="I132" s="4"/>
      <c r="J132" s="4"/>
      <c r="K132" s="4"/>
      <c r="L132" s="4"/>
      <c r="M132" s="4"/>
      <c r="N132" s="3"/>
      <c r="O132" s="4"/>
      <c r="P132" s="4"/>
      <c r="Q132" s="164"/>
      <c r="R132" s="164"/>
      <c r="S132" s="164"/>
      <c r="T132" s="164"/>
      <c r="U132" s="164"/>
      <c r="V132" s="167"/>
      <c r="W132" s="164"/>
      <c r="X132" s="164"/>
      <c r="Y132" s="164"/>
      <c r="Z132" s="3"/>
      <c r="AA132" s="3"/>
      <c r="AB132" s="3"/>
      <c r="AC132" s="3"/>
      <c r="AD132" s="4"/>
      <c r="AE132" s="3"/>
      <c r="AF132" s="3"/>
      <c r="AG132" s="3"/>
      <c r="AH132" s="3"/>
      <c r="AI132" s="4"/>
      <c r="AJ132" s="4"/>
      <c r="AK132" s="4"/>
      <c r="AL132" s="4"/>
      <c r="AM132" s="4"/>
      <c r="AN132" s="4"/>
      <c r="AO132" s="164"/>
      <c r="AP132" s="164"/>
      <c r="AQ132" s="164"/>
      <c r="AR132" s="164"/>
      <c r="AS132" s="164"/>
      <c r="AT132" s="164"/>
      <c r="AU132" s="167"/>
      <c r="AV132" s="164"/>
      <c r="AW132" s="164"/>
      <c r="AX132" s="164"/>
      <c r="AY132" s="164"/>
      <c r="AZ132" s="164"/>
      <c r="BA132" s="164"/>
      <c r="BB132" s="164"/>
      <c r="BC132" s="164"/>
      <c r="BD132" s="164"/>
      <c r="BE132" s="164"/>
      <c r="BF132" s="164"/>
      <c r="BG132" s="164"/>
      <c r="BH132" s="164"/>
      <c r="BI132" s="164"/>
      <c r="BJ132" s="164"/>
      <c r="BK132" s="164"/>
      <c r="BL132" s="164"/>
      <c r="BM132" s="164"/>
      <c r="BN132" s="164"/>
      <c r="BO132" s="164"/>
      <c r="BP132" s="164"/>
      <c r="BQ132" s="167"/>
      <c r="BR132" s="164"/>
      <c r="BS132" s="164"/>
      <c r="BT132" s="164"/>
      <c r="BU132" s="164"/>
      <c r="BV132" s="164"/>
      <c r="BW132" s="164"/>
      <c r="BX132" s="164"/>
    </row>
    <row r="133" spans="1:76">
      <c r="A133" s="4"/>
      <c r="B133" s="4"/>
      <c r="C133" s="4"/>
      <c r="D133" s="4"/>
      <c r="E133" s="4"/>
      <c r="F133" s="4"/>
      <c r="G133" s="4"/>
      <c r="H133" s="3"/>
      <c r="I133" s="4"/>
      <c r="J133" s="4"/>
      <c r="K133" s="4"/>
      <c r="L133" s="4"/>
      <c r="M133" s="4"/>
      <c r="N133" s="3"/>
      <c r="O133" s="4"/>
      <c r="P133" s="4"/>
      <c r="Q133" s="164"/>
      <c r="R133" s="164"/>
      <c r="S133" s="164"/>
      <c r="T133" s="164"/>
      <c r="U133" s="164"/>
      <c r="V133" s="167"/>
      <c r="W133" s="164"/>
      <c r="X133" s="164"/>
      <c r="Y133" s="164"/>
      <c r="Z133" s="3"/>
      <c r="AA133" s="3"/>
      <c r="AB133" s="3"/>
      <c r="AC133" s="3"/>
      <c r="AD133" s="4"/>
      <c r="AE133" s="3"/>
      <c r="AF133" s="3"/>
      <c r="AG133" s="3"/>
      <c r="AH133" s="3"/>
      <c r="AI133" s="4"/>
      <c r="AJ133" s="4"/>
      <c r="AK133" s="4"/>
      <c r="AL133" s="4"/>
      <c r="AM133" s="4"/>
      <c r="AN133" s="4"/>
      <c r="AO133" s="164"/>
      <c r="AP133" s="164"/>
      <c r="AQ133" s="164"/>
      <c r="AR133" s="164"/>
      <c r="AS133" s="164"/>
      <c r="AT133" s="164"/>
      <c r="AU133" s="167"/>
      <c r="AV133" s="164"/>
      <c r="AW133" s="164"/>
      <c r="AX133" s="164"/>
      <c r="AY133" s="164"/>
      <c r="AZ133" s="164"/>
      <c r="BA133" s="164"/>
      <c r="BB133" s="164"/>
      <c r="BC133" s="164"/>
      <c r="BD133" s="164"/>
      <c r="BE133" s="164"/>
      <c r="BF133" s="164"/>
      <c r="BG133" s="164"/>
      <c r="BH133" s="164"/>
      <c r="BI133" s="164"/>
      <c r="BJ133" s="164"/>
      <c r="BK133" s="164"/>
      <c r="BL133" s="164"/>
      <c r="BM133" s="164"/>
      <c r="BN133" s="164"/>
      <c r="BO133" s="164"/>
      <c r="BP133" s="164"/>
      <c r="BQ133" s="167"/>
      <c r="BR133" s="164"/>
      <c r="BS133" s="164"/>
      <c r="BT133" s="164"/>
      <c r="BU133" s="164"/>
      <c r="BV133" s="164"/>
      <c r="BW133" s="164"/>
      <c r="BX133" s="164"/>
    </row>
    <row r="134" spans="1:76">
      <c r="A134" s="4"/>
      <c r="B134" s="4"/>
      <c r="C134" s="4"/>
      <c r="D134" s="4"/>
      <c r="E134" s="4"/>
      <c r="F134" s="4"/>
      <c r="G134" s="4"/>
      <c r="H134" s="3"/>
      <c r="I134" s="4"/>
      <c r="J134" s="4"/>
      <c r="K134" s="4"/>
      <c r="L134" s="4"/>
      <c r="M134" s="4"/>
      <c r="N134" s="3"/>
      <c r="O134" s="4"/>
      <c r="P134" s="4"/>
      <c r="Q134" s="164"/>
      <c r="R134" s="164"/>
      <c r="S134" s="164"/>
      <c r="T134" s="164"/>
      <c r="U134" s="164"/>
      <c r="V134" s="167"/>
      <c r="W134" s="164"/>
      <c r="X134" s="164"/>
      <c r="Y134" s="164"/>
      <c r="Z134" s="3"/>
      <c r="AA134" s="3"/>
      <c r="AB134" s="3"/>
      <c r="AC134" s="3"/>
      <c r="AD134" s="4"/>
      <c r="AE134" s="3"/>
      <c r="AF134" s="3"/>
      <c r="AG134" s="3"/>
      <c r="AH134" s="3"/>
      <c r="AI134" s="4"/>
      <c r="AJ134" s="4"/>
      <c r="AK134" s="4"/>
      <c r="AL134" s="4"/>
      <c r="AM134" s="4"/>
      <c r="AN134" s="4"/>
      <c r="AO134" s="164"/>
      <c r="AP134" s="164"/>
      <c r="AQ134" s="164"/>
      <c r="AR134" s="164"/>
      <c r="AS134" s="164"/>
      <c r="AT134" s="164"/>
      <c r="AU134" s="167"/>
      <c r="AV134" s="164"/>
      <c r="AW134" s="164"/>
      <c r="AX134" s="164"/>
      <c r="AY134" s="164"/>
      <c r="AZ134" s="164"/>
      <c r="BA134" s="164"/>
      <c r="BB134" s="164"/>
      <c r="BC134" s="164"/>
      <c r="BD134" s="164"/>
      <c r="BE134" s="164"/>
      <c r="BF134" s="164"/>
      <c r="BG134" s="164"/>
      <c r="BH134" s="164"/>
      <c r="BI134" s="164"/>
      <c r="BJ134" s="164"/>
      <c r="BK134" s="164"/>
      <c r="BL134" s="164"/>
      <c r="BM134" s="164"/>
      <c r="BN134" s="164"/>
      <c r="BO134" s="164"/>
      <c r="BP134" s="164"/>
      <c r="BQ134" s="167"/>
      <c r="BR134" s="164"/>
      <c r="BS134" s="164"/>
      <c r="BT134" s="164"/>
      <c r="BU134" s="164"/>
      <c r="BV134" s="164"/>
      <c r="BW134" s="164"/>
      <c r="BX134" s="164"/>
    </row>
    <row r="135" spans="1:76">
      <c r="A135" s="4"/>
      <c r="B135" s="4"/>
      <c r="C135" s="4"/>
      <c r="D135" s="4"/>
      <c r="E135" s="4"/>
      <c r="F135" s="4"/>
      <c r="G135" s="4"/>
      <c r="H135" s="3"/>
      <c r="I135" s="4"/>
      <c r="J135" s="4"/>
      <c r="K135" s="4"/>
      <c r="L135" s="4"/>
      <c r="M135" s="4"/>
      <c r="N135" s="3"/>
      <c r="O135" s="4"/>
      <c r="P135" s="4"/>
      <c r="Q135" s="164"/>
      <c r="R135" s="164"/>
      <c r="S135" s="164"/>
      <c r="T135" s="164"/>
      <c r="U135" s="164"/>
      <c r="V135" s="167"/>
      <c r="W135" s="164"/>
      <c r="X135" s="164"/>
      <c r="Y135" s="164"/>
      <c r="Z135" s="3"/>
      <c r="AA135" s="3"/>
      <c r="AB135" s="3"/>
      <c r="AC135" s="3"/>
      <c r="AD135" s="4"/>
      <c r="AE135" s="3"/>
      <c r="AF135" s="3"/>
      <c r="AG135" s="3"/>
      <c r="AH135" s="3"/>
      <c r="AI135" s="4"/>
      <c r="AJ135" s="4"/>
      <c r="AK135" s="4"/>
      <c r="AL135" s="4"/>
      <c r="AM135" s="4"/>
      <c r="AN135" s="4"/>
      <c r="AO135" s="164"/>
      <c r="AP135" s="164"/>
      <c r="AQ135" s="164"/>
      <c r="AR135" s="164"/>
      <c r="AS135" s="164"/>
      <c r="AT135" s="164"/>
      <c r="AU135" s="167"/>
      <c r="AV135" s="164"/>
      <c r="AW135" s="164"/>
      <c r="AX135" s="164"/>
      <c r="AY135" s="164"/>
      <c r="AZ135" s="164"/>
      <c r="BA135" s="164"/>
      <c r="BB135" s="164"/>
      <c r="BC135" s="164"/>
      <c r="BD135" s="164"/>
      <c r="BE135" s="164"/>
      <c r="BF135" s="164"/>
      <c r="BG135" s="164"/>
      <c r="BH135" s="164"/>
      <c r="BI135" s="164"/>
      <c r="BJ135" s="164"/>
      <c r="BK135" s="164"/>
      <c r="BL135" s="164"/>
      <c r="BM135" s="164"/>
      <c r="BN135" s="164"/>
      <c r="BO135" s="164"/>
      <c r="BP135" s="164"/>
      <c r="BQ135" s="167"/>
      <c r="BR135" s="164"/>
      <c r="BS135" s="164"/>
      <c r="BT135" s="164"/>
      <c r="BU135" s="164"/>
      <c r="BV135" s="164"/>
      <c r="BW135" s="164"/>
      <c r="BX135" s="164"/>
    </row>
    <row r="136" spans="1:76">
      <c r="A136" s="4"/>
      <c r="B136" s="4"/>
      <c r="C136" s="4"/>
      <c r="D136" s="4"/>
      <c r="E136" s="4"/>
      <c r="F136" s="4"/>
      <c r="G136" s="4"/>
      <c r="H136" s="3"/>
      <c r="I136" s="4"/>
      <c r="J136" s="4"/>
      <c r="K136" s="4"/>
      <c r="L136" s="4"/>
      <c r="M136" s="4"/>
      <c r="N136" s="3"/>
      <c r="O136" s="4"/>
      <c r="P136" s="4"/>
      <c r="Q136" s="4"/>
      <c r="R136" s="4"/>
      <c r="S136" s="4"/>
      <c r="T136" s="4"/>
      <c r="U136" s="4"/>
      <c r="V136" s="4"/>
      <c r="W136" s="4"/>
      <c r="X136" s="4"/>
      <c r="Y136" s="4"/>
      <c r="Z136" s="3"/>
      <c r="AA136" s="3"/>
      <c r="AB136" s="3"/>
      <c r="AC136" s="3"/>
      <c r="AD136" s="4"/>
      <c r="AE136" s="3"/>
      <c r="AF136" s="3"/>
      <c r="AG136" s="3"/>
      <c r="AH136" s="3"/>
      <c r="AI136" s="4"/>
      <c r="AJ136" s="4"/>
      <c r="AK136" s="4"/>
      <c r="AL136" s="4"/>
      <c r="AM136" s="4"/>
      <c r="AN136" s="4"/>
      <c r="AO136" s="164"/>
      <c r="AP136" s="164"/>
      <c r="AQ136" s="164"/>
      <c r="AR136" s="164"/>
      <c r="AS136" s="164"/>
      <c r="AT136" s="164"/>
      <c r="AU136" s="167"/>
      <c r="AV136" s="164"/>
      <c r="AW136" s="164"/>
      <c r="AX136" s="164"/>
      <c r="AY136" s="164"/>
      <c r="AZ136" s="164"/>
      <c r="BA136" s="164"/>
      <c r="BB136" s="164"/>
      <c r="BC136" s="164"/>
      <c r="BD136" s="164"/>
      <c r="BE136" s="164"/>
      <c r="BF136" s="164"/>
      <c r="BG136" s="164"/>
      <c r="BH136" s="164"/>
      <c r="BI136" s="164"/>
      <c r="BJ136" s="164"/>
      <c r="BK136" s="164"/>
      <c r="BL136" s="164"/>
      <c r="BM136" s="164"/>
      <c r="BN136" s="164"/>
      <c r="BO136" s="164"/>
      <c r="BP136" s="164"/>
      <c r="BQ136" s="167"/>
      <c r="BR136" s="164"/>
      <c r="BS136" s="164"/>
      <c r="BT136" s="164"/>
      <c r="BU136" s="164"/>
      <c r="BV136" s="164"/>
      <c r="BW136" s="164"/>
      <c r="BX136" s="164"/>
    </row>
    <row r="137" spans="1:76">
      <c r="A137" s="4"/>
      <c r="B137" s="4"/>
      <c r="C137" s="4"/>
      <c r="D137" s="4"/>
      <c r="E137" s="4"/>
      <c r="F137" s="4"/>
      <c r="G137" s="4"/>
      <c r="H137" s="3"/>
      <c r="I137" s="4"/>
      <c r="J137" s="4"/>
      <c r="K137" s="4"/>
      <c r="L137" s="4"/>
      <c r="M137" s="4"/>
      <c r="N137" s="3"/>
      <c r="O137" s="4"/>
      <c r="P137" s="4"/>
      <c r="Q137" s="4"/>
      <c r="R137" s="4"/>
      <c r="S137" s="4"/>
      <c r="T137" s="4"/>
      <c r="U137" s="4"/>
      <c r="V137" s="4"/>
      <c r="W137" s="4"/>
      <c r="X137" s="4"/>
      <c r="Y137" s="4"/>
      <c r="Z137" s="3"/>
      <c r="AA137" s="3"/>
      <c r="AB137" s="3"/>
      <c r="AC137" s="3"/>
      <c r="AD137" s="4"/>
      <c r="AE137" s="3"/>
      <c r="AF137" s="3"/>
      <c r="AG137" s="3"/>
      <c r="AH137" s="3"/>
      <c r="AI137" s="4"/>
      <c r="AJ137" s="4"/>
      <c r="AK137" s="4"/>
      <c r="AL137" s="4"/>
      <c r="AM137" s="4"/>
      <c r="AN137" s="4"/>
      <c r="AO137" s="164"/>
      <c r="AP137" s="164"/>
      <c r="AQ137" s="164"/>
      <c r="AR137" s="164"/>
      <c r="AS137" s="164"/>
      <c r="AT137" s="164"/>
      <c r="AU137" s="167"/>
      <c r="AV137" s="164"/>
      <c r="AW137" s="164"/>
      <c r="AX137" s="164"/>
      <c r="AY137" s="164"/>
      <c r="AZ137" s="164"/>
      <c r="BA137" s="164"/>
      <c r="BB137" s="164"/>
      <c r="BC137" s="164"/>
      <c r="BD137" s="164"/>
      <c r="BE137" s="164"/>
      <c r="BF137" s="164"/>
      <c r="BG137" s="164"/>
      <c r="BH137" s="164"/>
      <c r="BI137" s="164"/>
      <c r="BJ137" s="164"/>
      <c r="BK137" s="164"/>
      <c r="BL137" s="164"/>
      <c r="BM137" s="164"/>
      <c r="BN137" s="164"/>
      <c r="BO137" s="164"/>
      <c r="BP137" s="164"/>
      <c r="BQ137" s="167"/>
      <c r="BR137" s="164"/>
      <c r="BS137" s="164"/>
      <c r="BT137" s="164"/>
      <c r="BU137" s="164"/>
      <c r="BV137" s="164"/>
      <c r="BW137" s="164"/>
      <c r="BX137" s="164"/>
    </row>
    <row r="138" spans="1:76">
      <c r="AL138" s="4"/>
      <c r="AM138" s="4"/>
      <c r="AN138" s="4"/>
      <c r="AO138" s="164"/>
      <c r="AP138" s="164"/>
      <c r="AQ138" s="164"/>
      <c r="AR138" s="164"/>
      <c r="AS138" s="164"/>
      <c r="AT138" s="164"/>
      <c r="AU138" s="167"/>
      <c r="AV138" s="164"/>
      <c r="AW138" s="164"/>
      <c r="AX138" s="164"/>
      <c r="AY138" s="164"/>
      <c r="AZ138" s="164"/>
      <c r="BA138" s="164"/>
      <c r="BB138" s="164"/>
      <c r="BC138" s="164"/>
      <c r="BD138" s="164"/>
      <c r="BE138" s="164"/>
      <c r="BF138" s="164"/>
      <c r="BG138" s="164"/>
      <c r="BH138" s="164"/>
      <c r="BI138" s="164"/>
      <c r="BJ138" s="164"/>
      <c r="BK138" s="164"/>
      <c r="BL138" s="164"/>
      <c r="BM138" s="164"/>
      <c r="BN138" s="164"/>
      <c r="BO138" s="164"/>
      <c r="BP138" s="164"/>
      <c r="BQ138" s="167"/>
      <c r="BR138" s="164"/>
      <c r="BS138" s="164"/>
      <c r="BT138" s="164"/>
      <c r="BU138" s="164"/>
      <c r="BV138" s="164"/>
      <c r="BW138" s="164"/>
      <c r="BX138" s="164"/>
    </row>
  </sheetData>
  <mergeCells count="25">
    <mergeCell ref="BZ3:CD3"/>
    <mergeCell ref="AP3:AV3"/>
    <mergeCell ref="AY3:BE3"/>
    <mergeCell ref="BH3:BN3"/>
    <mergeCell ref="BQ3:BW3"/>
    <mergeCell ref="AE5:AH5"/>
    <mergeCell ref="B5:B6"/>
    <mergeCell ref="C5:C6"/>
    <mergeCell ref="E5:H5"/>
    <mergeCell ref="B3:N3"/>
    <mergeCell ref="Q3:AM3"/>
    <mergeCell ref="K5:N5"/>
    <mergeCell ref="Q5:Q6"/>
    <mergeCell ref="R5:R6"/>
    <mergeCell ref="U5:X5"/>
    <mergeCell ref="Z5:AC5"/>
    <mergeCell ref="BN5:BN6"/>
    <mergeCell ref="BQ5:BQ6"/>
    <mergeCell ref="BW5:BW6"/>
    <mergeCell ref="AJ5:AM5"/>
    <mergeCell ref="AP5:AP6"/>
    <mergeCell ref="AV5:AV6"/>
    <mergeCell ref="BE5:BE6"/>
    <mergeCell ref="BH5:BH6"/>
    <mergeCell ref="AY5:AY6"/>
  </mergeCells>
  <pageMargins left="1" right="1" top="1" bottom="1" header="0.5" footer="0.5"/>
  <pageSetup paperSize="9" scale="16" orientation="landscape" r:id="rId1"/>
  <ignoredErrors>
    <ignoredError sqref="H15:H30 N15:N31" formula="1"/>
  </ignoredError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7C02FF-4AB7-46FA-80E2-1614CE5079D9}">
  <sheetPr>
    <tabColor rgb="FF92D050"/>
  </sheetPr>
  <dimension ref="A1:N56"/>
  <sheetViews>
    <sheetView zoomScaleNormal="100" workbookViewId="0">
      <selection activeCell="G4" sqref="G4"/>
    </sheetView>
  </sheetViews>
  <sheetFormatPr defaultRowHeight="14.4"/>
  <cols>
    <col min="2" max="2" width="27.5546875" customWidth="1"/>
    <col min="3" max="3" width="19.33203125" style="1" customWidth="1"/>
    <col min="4" max="4" width="17.77734375" style="1" customWidth="1"/>
    <col min="5" max="5" width="18.109375" style="1" customWidth="1"/>
    <col min="6" max="6" width="23.44140625" style="1" customWidth="1"/>
    <col min="7" max="7" width="8.88671875" style="1"/>
    <col min="10" max="10" width="10.6640625" customWidth="1"/>
    <col min="11" max="11" width="12" bestFit="1" customWidth="1"/>
    <col min="14" max="14" width="12.109375" bestFit="1" customWidth="1"/>
  </cols>
  <sheetData>
    <row r="1" spans="1:14">
      <c r="A1" s="4"/>
      <c r="B1" s="4"/>
      <c r="C1" s="3"/>
      <c r="D1" s="3"/>
      <c r="E1" s="3"/>
      <c r="F1" s="3"/>
      <c r="G1" s="3"/>
      <c r="H1" s="4"/>
    </row>
    <row r="2" spans="1:14" ht="15.6">
      <c r="A2" s="4"/>
      <c r="B2" s="793" t="s">
        <v>1117</v>
      </c>
      <c r="C2" s="794"/>
      <c r="D2" s="794"/>
      <c r="E2" s="794"/>
      <c r="F2" s="795"/>
      <c r="G2" s="3"/>
      <c r="H2" s="4"/>
    </row>
    <row r="3" spans="1:14">
      <c r="A3" s="4"/>
      <c r="B3" s="4"/>
      <c r="C3" s="3"/>
      <c r="D3" s="3"/>
      <c r="E3" s="3"/>
      <c r="F3" s="3"/>
      <c r="G3" s="3"/>
      <c r="H3" s="4"/>
    </row>
    <row r="4" spans="1:14">
      <c r="A4" s="4"/>
      <c r="B4" s="201" t="s">
        <v>1056</v>
      </c>
      <c r="C4" s="628" t="s">
        <v>1</v>
      </c>
      <c r="D4" s="628" t="s">
        <v>961</v>
      </c>
      <c r="E4" s="628" t="s">
        <v>962</v>
      </c>
      <c r="F4" s="628" t="s">
        <v>714</v>
      </c>
      <c r="G4" s="3"/>
      <c r="H4" s="4"/>
      <c r="J4" s="616" t="str">
        <f>'Manuscript Table 2 - PAF'!CE6</f>
        <v>Age group</v>
      </c>
      <c r="K4" s="617" t="str">
        <f>'Manuscript Table 2 - PAF'!CF6</f>
        <v>All Australia</v>
      </c>
      <c r="L4" s="617" t="str">
        <f>'Manuscript Table 2 - PAF'!CG6</f>
        <v>European</v>
      </c>
      <c r="M4" s="617" t="str">
        <f>'Manuscript Table 2 - PAF'!CH6</f>
        <v>Asian</v>
      </c>
      <c r="N4" s="617" t="str">
        <f>'Manuscript Table 2 - PAF'!CI6</f>
        <v>First Nations</v>
      </c>
    </row>
    <row r="5" spans="1:14">
      <c r="A5" s="4"/>
      <c r="B5" s="629" t="s">
        <v>860</v>
      </c>
      <c r="C5" s="167"/>
      <c r="D5" s="167"/>
      <c r="E5" s="167"/>
      <c r="F5" s="167"/>
      <c r="G5" s="3"/>
      <c r="H5" s="4"/>
      <c r="J5" s="392" t="str">
        <f>'Manuscript Table 2 - PAF'!CE7</f>
        <v>&lt;45</v>
      </c>
      <c r="K5" s="611">
        <f>'Manuscript Table 2 - PAF'!CF7</f>
        <v>11539</v>
      </c>
      <c r="L5" s="611">
        <f>'Manuscript Table 2 - PAF'!CG7</f>
        <v>1884</v>
      </c>
      <c r="M5" s="611">
        <f>'Manuscript Table 2 - PAF'!CH7</f>
        <v>2240</v>
      </c>
      <c r="N5" s="611">
        <f>'Manuscript Table 2 - PAF'!CI7</f>
        <v>7748</v>
      </c>
    </row>
    <row r="6" spans="1:14">
      <c r="A6" s="4"/>
      <c r="B6" s="630" t="s">
        <v>1057</v>
      </c>
      <c r="C6" s="3"/>
      <c r="D6" s="3"/>
      <c r="E6" s="3"/>
      <c r="F6" s="3"/>
      <c r="G6" s="3"/>
      <c r="H6" s="4"/>
      <c r="J6" s="392" t="str">
        <f>'Manuscript Table 2 - PAF'!CE8</f>
        <v>45-65</v>
      </c>
      <c r="K6" s="611">
        <f>'Manuscript Table 2 - PAF'!CF8</f>
        <v>5851</v>
      </c>
      <c r="L6" s="611">
        <f>'Manuscript Table 2 - PAF'!CG8</f>
        <v>1731</v>
      </c>
      <c r="M6" s="611">
        <f>'Manuscript Table 2 - PAF'!CH8</f>
        <v>520</v>
      </c>
      <c r="N6" s="611">
        <f>'Manuscript Table 2 - PAF'!CI8</f>
        <v>2167</v>
      </c>
    </row>
    <row r="7" spans="1:14">
      <c r="A7" s="4"/>
      <c r="B7" s="631" t="s">
        <v>1067</v>
      </c>
      <c r="C7" s="637" t="s">
        <v>1058</v>
      </c>
      <c r="D7" s="637" t="s">
        <v>1059</v>
      </c>
      <c r="E7" s="637" t="s">
        <v>1059</v>
      </c>
      <c r="F7" s="637" t="s">
        <v>1060</v>
      </c>
      <c r="G7" s="3"/>
      <c r="H7" s="4"/>
      <c r="J7" s="392" t="str">
        <f>'Manuscript Table 2 - PAF'!CE9</f>
        <v>&gt;65</v>
      </c>
      <c r="K7" s="611">
        <f>'Manuscript Table 2 - PAF'!CF9</f>
        <v>3925</v>
      </c>
      <c r="L7" s="611">
        <f>'Manuscript Table 2 - PAF'!CG9</f>
        <v>1382</v>
      </c>
      <c r="M7" s="611">
        <f>'Manuscript Table 2 - PAF'!CH9</f>
        <v>164</v>
      </c>
      <c r="N7" s="611">
        <f>'Manuscript Table 2 - PAF'!CI9</f>
        <v>664</v>
      </c>
    </row>
    <row r="8" spans="1:14">
      <c r="A8" s="4"/>
      <c r="B8" s="631" t="s">
        <v>422</v>
      </c>
      <c r="C8" s="632" t="s">
        <v>1066</v>
      </c>
      <c r="D8" s="632" t="s">
        <v>1061</v>
      </c>
      <c r="E8" s="632" t="s">
        <v>1061</v>
      </c>
      <c r="F8" s="632" t="s">
        <v>1066</v>
      </c>
      <c r="G8" s="3"/>
      <c r="H8" s="4"/>
      <c r="J8" s="4"/>
      <c r="K8" s="3"/>
      <c r="L8" s="3"/>
      <c r="M8" s="3"/>
      <c r="N8" s="3"/>
    </row>
    <row r="9" spans="1:14">
      <c r="A9" s="4"/>
      <c r="B9" s="631" t="s">
        <v>1068</v>
      </c>
      <c r="C9" s="632" t="s">
        <v>1062</v>
      </c>
      <c r="D9" s="635">
        <v>3113</v>
      </c>
      <c r="E9" s="632">
        <f>'Manuscript Table 2 - PAF'!CH11</f>
        <v>684</v>
      </c>
      <c r="F9" s="632" t="s">
        <v>1062</v>
      </c>
      <c r="G9" s="3"/>
      <c r="H9" s="4"/>
      <c r="J9" s="612" t="str">
        <f>'Manuscript Table 2 - PAF'!CE11</f>
        <v>≥45</v>
      </c>
      <c r="K9" s="613">
        <f>'Manuscript Table 2 - PAF'!CF11</f>
        <v>9776</v>
      </c>
      <c r="L9" s="613">
        <f>'Manuscript Table 2 - PAF'!CG11</f>
        <v>3113</v>
      </c>
      <c r="M9" s="614">
        <f>'Manuscript Table 2 - PAF'!CH11</f>
        <v>684</v>
      </c>
      <c r="N9" s="613">
        <f>'Manuscript Table 2 - PAF'!CI11</f>
        <v>2831</v>
      </c>
    </row>
    <row r="10" spans="1:14">
      <c r="A10" s="4"/>
      <c r="B10" s="629" t="s">
        <v>761</v>
      </c>
      <c r="C10" s="632"/>
      <c r="D10" s="632"/>
      <c r="E10" s="632"/>
      <c r="F10" s="632"/>
      <c r="G10" s="3"/>
      <c r="H10" s="4"/>
      <c r="J10" s="612" t="str">
        <f>'Manuscript Table 2 - PAF'!CE12</f>
        <v>≥55</v>
      </c>
      <c r="K10" s="613">
        <f>'Manuscript Table 2 - PAF'!CF12</f>
        <v>6976</v>
      </c>
      <c r="L10" s="613">
        <f>'Manuscript Table 2 - PAF'!CG12</f>
        <v>2253</v>
      </c>
      <c r="M10" s="614">
        <f>'Manuscript Table 2 - PAF'!CH12</f>
        <v>375</v>
      </c>
      <c r="N10" s="613">
        <f>'Manuscript Table 2 - PAF'!CI12</f>
        <v>1680</v>
      </c>
    </row>
    <row r="11" spans="1:14">
      <c r="A11" s="4"/>
      <c r="B11" s="633" t="s">
        <v>870</v>
      </c>
      <c r="C11" s="632"/>
      <c r="D11" s="632"/>
      <c r="E11" s="632"/>
      <c r="F11" s="632"/>
      <c r="G11" s="3"/>
      <c r="H11" s="4"/>
      <c r="J11" s="4"/>
      <c r="K11" s="3"/>
      <c r="L11" s="3"/>
      <c r="M11" s="3"/>
      <c r="N11" s="3"/>
    </row>
    <row r="12" spans="1:14">
      <c r="A12" s="4"/>
      <c r="B12" s="631" t="s">
        <v>1067</v>
      </c>
      <c r="C12" s="637" t="s">
        <v>1058</v>
      </c>
      <c r="D12" s="637" t="s">
        <v>1059</v>
      </c>
      <c r="E12" s="637" t="s">
        <v>1059</v>
      </c>
      <c r="F12" s="637" t="s">
        <v>1060</v>
      </c>
      <c r="G12" s="3"/>
      <c r="H12" s="4"/>
      <c r="J12" s="170" t="str">
        <f>'Manuscript Table 2 - PAF'!CE14</f>
        <v>Total</v>
      </c>
      <c r="K12" s="615">
        <f>'Manuscript Table 2 - PAF'!CF14</f>
        <v>21315</v>
      </c>
      <c r="L12" s="615">
        <f>'Manuscript Table 2 - PAF'!CG14</f>
        <v>4997</v>
      </c>
      <c r="M12" s="615">
        <f>'Manuscript Table 2 - PAF'!CH14</f>
        <v>2924</v>
      </c>
      <c r="N12" s="615">
        <f>'Manuscript Table 2 - PAF'!CI14</f>
        <v>10579</v>
      </c>
    </row>
    <row r="13" spans="1:14">
      <c r="A13" s="4"/>
      <c r="B13" s="631" t="s">
        <v>422</v>
      </c>
      <c r="C13" s="632" t="s">
        <v>1066</v>
      </c>
      <c r="D13" s="632" t="s">
        <v>1061</v>
      </c>
      <c r="E13" s="632" t="s">
        <v>1061</v>
      </c>
      <c r="F13" s="632" t="s">
        <v>1066</v>
      </c>
      <c r="G13" s="3"/>
      <c r="H13" s="4"/>
    </row>
    <row r="14" spans="1:14">
      <c r="A14" s="4"/>
      <c r="B14" s="631" t="s">
        <v>1068</v>
      </c>
      <c r="C14" s="632" t="s">
        <v>1062</v>
      </c>
      <c r="D14" s="635">
        <f>'Manuscript Table 2 - PAF'!CG12</f>
        <v>2253</v>
      </c>
      <c r="E14" s="632">
        <f>'Manuscript Table 2 - PAF'!CH12</f>
        <v>375</v>
      </c>
      <c r="F14" s="632" t="s">
        <v>1062</v>
      </c>
      <c r="G14" s="3"/>
      <c r="H14" s="4"/>
    </row>
    <row r="15" spans="1:14">
      <c r="A15" s="4"/>
      <c r="B15" s="633" t="s">
        <v>415</v>
      </c>
      <c r="C15" s="632"/>
      <c r="D15" s="632"/>
      <c r="E15" s="632"/>
      <c r="F15" s="632"/>
      <c r="G15" s="3"/>
      <c r="H15" s="4"/>
      <c r="K15" s="162"/>
    </row>
    <row r="16" spans="1:14">
      <c r="A16" s="4"/>
      <c r="B16" s="631" t="s">
        <v>1067</v>
      </c>
      <c r="C16" s="637" t="s">
        <v>1058</v>
      </c>
      <c r="D16" s="637" t="s">
        <v>1059</v>
      </c>
      <c r="E16" s="637" t="s">
        <v>1059</v>
      </c>
      <c r="F16" s="637" t="s">
        <v>1060</v>
      </c>
      <c r="G16" s="3"/>
      <c r="H16" s="4"/>
    </row>
    <row r="17" spans="1:8">
      <c r="A17" s="4"/>
      <c r="B17" s="631" t="s">
        <v>422</v>
      </c>
      <c r="C17" s="632" t="s">
        <v>1066</v>
      </c>
      <c r="D17" s="632" t="s">
        <v>1061</v>
      </c>
      <c r="E17" s="632" t="s">
        <v>1061</v>
      </c>
      <c r="F17" s="632" t="s">
        <v>1066</v>
      </c>
      <c r="G17" s="3"/>
      <c r="H17" s="4"/>
    </row>
    <row r="18" spans="1:8">
      <c r="A18" s="4"/>
      <c r="B18" s="631" t="s">
        <v>1068</v>
      </c>
      <c r="C18" s="632" t="s">
        <v>1062</v>
      </c>
      <c r="D18" s="635">
        <f>'Manuscript Table 2 - PAF'!CG8</f>
        <v>1731</v>
      </c>
      <c r="E18" s="635">
        <f>'Manuscript Table 2 - PAF'!CH8</f>
        <v>520</v>
      </c>
      <c r="F18" s="632" t="s">
        <v>1062</v>
      </c>
      <c r="G18" s="3"/>
      <c r="H18" s="4"/>
    </row>
    <row r="19" spans="1:8">
      <c r="A19" s="4"/>
      <c r="B19" s="633" t="s">
        <v>61</v>
      </c>
      <c r="C19" s="632"/>
      <c r="D19" s="632"/>
      <c r="E19" s="632"/>
      <c r="F19" s="632"/>
      <c r="G19" s="3"/>
      <c r="H19" s="4"/>
    </row>
    <row r="20" spans="1:8">
      <c r="A20" s="4"/>
      <c r="B20" s="631" t="s">
        <v>1067</v>
      </c>
      <c r="C20" s="637" t="s">
        <v>1063</v>
      </c>
      <c r="D20" s="637" t="s">
        <v>1059</v>
      </c>
      <c r="E20" s="637" t="s">
        <v>1059</v>
      </c>
      <c r="F20" s="637" t="s">
        <v>1060</v>
      </c>
      <c r="G20" s="3"/>
      <c r="H20" s="4"/>
    </row>
    <row r="21" spans="1:8">
      <c r="A21" s="4"/>
      <c r="B21" s="631" t="s">
        <v>422</v>
      </c>
      <c r="C21" s="632" t="s">
        <v>1066</v>
      </c>
      <c r="D21" s="632" t="s">
        <v>1061</v>
      </c>
      <c r="E21" s="632" t="s">
        <v>1061</v>
      </c>
      <c r="F21" s="632" t="s">
        <v>1066</v>
      </c>
      <c r="G21" s="3"/>
      <c r="H21" s="4"/>
    </row>
    <row r="22" spans="1:8">
      <c r="A22" s="4"/>
      <c r="B22" s="631" t="s">
        <v>1068</v>
      </c>
      <c r="C22" s="632" t="s">
        <v>1062</v>
      </c>
      <c r="D22" s="635">
        <f>'Manuscript Table 2 - PAF'!CG8</f>
        <v>1731</v>
      </c>
      <c r="E22" s="635">
        <f>'Manuscript Table 2 - PAF'!CH8</f>
        <v>520</v>
      </c>
      <c r="F22" s="632" t="s">
        <v>1062</v>
      </c>
      <c r="G22" s="3"/>
      <c r="H22" s="4"/>
    </row>
    <row r="23" spans="1:8">
      <c r="A23" s="4"/>
      <c r="B23" s="633" t="s">
        <v>441</v>
      </c>
      <c r="C23" s="632"/>
      <c r="D23" s="632"/>
      <c r="E23" s="632"/>
      <c r="F23" s="632"/>
      <c r="G23" s="3"/>
      <c r="H23" s="4"/>
    </row>
    <row r="24" spans="1:8">
      <c r="A24" s="4"/>
      <c r="B24" s="631" t="s">
        <v>1067</v>
      </c>
      <c r="C24" s="637" t="s">
        <v>1059</v>
      </c>
      <c r="D24" s="637" t="s">
        <v>1059</v>
      </c>
      <c r="E24" s="637" t="s">
        <v>1059</v>
      </c>
      <c r="F24" s="718" t="s">
        <v>1059</v>
      </c>
      <c r="G24" s="3"/>
      <c r="H24" s="4"/>
    </row>
    <row r="25" spans="1:8">
      <c r="A25" s="4"/>
      <c r="B25" s="631" t="s">
        <v>422</v>
      </c>
      <c r="C25" s="632" t="s">
        <v>1061</v>
      </c>
      <c r="D25" s="632" t="s">
        <v>1061</v>
      </c>
      <c r="E25" s="632" t="s">
        <v>1061</v>
      </c>
      <c r="F25" s="632" t="s">
        <v>1061</v>
      </c>
      <c r="G25" s="3"/>
      <c r="H25" s="4"/>
    </row>
    <row r="26" spans="1:8">
      <c r="A26" s="4"/>
      <c r="B26" s="631" t="s">
        <v>1068</v>
      </c>
      <c r="C26" s="635">
        <f>'Manuscript Table 2 - PAF'!CF8</f>
        <v>5851</v>
      </c>
      <c r="D26" s="635">
        <f>'Manuscript Table 2 - PAF'!CG8</f>
        <v>1731</v>
      </c>
      <c r="E26" s="632" t="str">
        <f>'Manuscript Table 2 - PAF'!CH11&amp;"†"</f>
        <v>684†</v>
      </c>
      <c r="F26" s="635">
        <f>'Manuscript Table 2 - PAF'!CI8</f>
        <v>2167</v>
      </c>
      <c r="G26" s="3"/>
      <c r="H26" s="4"/>
    </row>
    <row r="27" spans="1:8">
      <c r="A27" s="4"/>
      <c r="B27" s="629" t="s">
        <v>762</v>
      </c>
      <c r="C27" s="167"/>
      <c r="D27" s="167"/>
      <c r="E27" s="167"/>
      <c r="F27" s="167"/>
      <c r="G27" s="3"/>
      <c r="H27" s="4"/>
    </row>
    <row r="28" spans="1:8">
      <c r="A28" s="4"/>
      <c r="B28" s="633" t="s">
        <v>2</v>
      </c>
      <c r="C28" s="167"/>
      <c r="D28" s="167"/>
      <c r="E28" s="167"/>
      <c r="F28" s="167"/>
      <c r="G28" s="3"/>
      <c r="H28" s="4"/>
    </row>
    <row r="29" spans="1:8">
      <c r="A29" s="4"/>
      <c r="B29" s="631" t="s">
        <v>1067</v>
      </c>
      <c r="C29" s="637" t="s">
        <v>1058</v>
      </c>
      <c r="D29" s="637" t="s">
        <v>1059</v>
      </c>
      <c r="E29" s="637" t="s">
        <v>1059</v>
      </c>
      <c r="F29" s="637" t="s">
        <v>1060</v>
      </c>
      <c r="G29" s="3"/>
      <c r="H29" s="4"/>
    </row>
    <row r="30" spans="1:8">
      <c r="A30" s="4"/>
      <c r="B30" s="631" t="s">
        <v>422</v>
      </c>
      <c r="C30" s="632" t="s">
        <v>1066</v>
      </c>
      <c r="D30" s="632" t="s">
        <v>1061</v>
      </c>
      <c r="E30" s="632" t="s">
        <v>1061</v>
      </c>
      <c r="F30" s="632" t="s">
        <v>1066</v>
      </c>
      <c r="G30" s="3"/>
      <c r="H30" s="4"/>
    </row>
    <row r="31" spans="1:8">
      <c r="A31" s="4"/>
      <c r="B31" s="631" t="s">
        <v>1068</v>
      </c>
      <c r="C31" s="632" t="s">
        <v>1062</v>
      </c>
      <c r="D31" s="635">
        <f>'Manuscript Table 2 - PAF'!CG9</f>
        <v>1382</v>
      </c>
      <c r="E31" s="635">
        <f>'Manuscript Table 2 - PAF'!CH9</f>
        <v>164</v>
      </c>
      <c r="F31" s="632" t="s">
        <v>1062</v>
      </c>
      <c r="G31" s="3"/>
      <c r="H31" s="4"/>
    </row>
    <row r="32" spans="1:8">
      <c r="A32" s="4"/>
      <c r="B32" s="633" t="s">
        <v>3</v>
      </c>
      <c r="C32" s="167"/>
      <c r="D32" s="167"/>
      <c r="E32" s="167"/>
      <c r="F32" s="167"/>
      <c r="G32" s="3"/>
      <c r="H32" s="4"/>
    </row>
    <row r="33" spans="1:8">
      <c r="A33" s="4"/>
      <c r="B33" s="631" t="s">
        <v>1067</v>
      </c>
      <c r="C33" s="637" t="s">
        <v>1063</v>
      </c>
      <c r="D33" s="637" t="s">
        <v>1059</v>
      </c>
      <c r="E33" s="637" t="s">
        <v>1059</v>
      </c>
      <c r="F33" s="637" t="s">
        <v>1060</v>
      </c>
      <c r="G33" s="3"/>
      <c r="H33" s="4"/>
    </row>
    <row r="34" spans="1:8">
      <c r="A34" s="4"/>
      <c r="B34" s="631" t="s">
        <v>422</v>
      </c>
      <c r="C34" s="632" t="s">
        <v>1066</v>
      </c>
      <c r="D34" s="632" t="s">
        <v>1061</v>
      </c>
      <c r="E34" s="632" t="s">
        <v>1061</v>
      </c>
      <c r="F34" s="632" t="s">
        <v>1066</v>
      </c>
      <c r="G34" s="3"/>
      <c r="H34" s="4"/>
    </row>
    <row r="35" spans="1:8">
      <c r="A35" s="4"/>
      <c r="B35" s="631" t="s">
        <v>1068</v>
      </c>
      <c r="C35" s="632" t="s">
        <v>1062</v>
      </c>
      <c r="D35" s="635">
        <f>'Manuscript Table 2 - PAF'!CG9</f>
        <v>1382</v>
      </c>
      <c r="E35" s="635">
        <f>'Manuscript Table 2 - PAF'!CH9</f>
        <v>164</v>
      </c>
      <c r="F35" s="632" t="s">
        <v>1062</v>
      </c>
      <c r="G35" s="3"/>
      <c r="H35" s="4"/>
    </row>
    <row r="36" spans="1:8">
      <c r="A36" s="4"/>
      <c r="B36" s="633" t="s">
        <v>4</v>
      </c>
      <c r="C36" s="167"/>
      <c r="D36" s="167"/>
      <c r="E36" s="167"/>
      <c r="F36" s="167"/>
      <c r="G36" s="3"/>
      <c r="H36" s="4"/>
    </row>
    <row r="37" spans="1:8">
      <c r="A37" s="4"/>
      <c r="B37" s="631" t="s">
        <v>1067</v>
      </c>
      <c r="C37" s="637" t="s">
        <v>1063</v>
      </c>
      <c r="D37" s="637" t="s">
        <v>1059</v>
      </c>
      <c r="E37" s="637" t="s">
        <v>1059</v>
      </c>
      <c r="F37" s="637" t="s">
        <v>1060</v>
      </c>
      <c r="G37" s="3"/>
      <c r="H37" s="4"/>
    </row>
    <row r="38" spans="1:8">
      <c r="A38" s="4"/>
      <c r="B38" s="631" t="s">
        <v>422</v>
      </c>
      <c r="C38" s="632" t="s">
        <v>1066</v>
      </c>
      <c r="D38" s="632" t="s">
        <v>1061</v>
      </c>
      <c r="E38" s="632" t="s">
        <v>1061</v>
      </c>
      <c r="F38" s="632" t="s">
        <v>1066</v>
      </c>
      <c r="G38" s="3"/>
      <c r="H38" s="4"/>
    </row>
    <row r="39" spans="1:8">
      <c r="A39" s="4"/>
      <c r="B39" s="631" t="s">
        <v>1068</v>
      </c>
      <c r="C39" s="632" t="s">
        <v>1062</v>
      </c>
      <c r="D39" s="635">
        <f>'Manuscript Table 2 - PAF'!CG9</f>
        <v>1382</v>
      </c>
      <c r="E39" s="632" t="str">
        <f>'Manuscript Table 2 - PAF'!CH11&amp;"†"</f>
        <v>684†</v>
      </c>
      <c r="F39" s="632" t="s">
        <v>1062</v>
      </c>
      <c r="G39" s="3"/>
      <c r="H39" s="4"/>
    </row>
    <row r="40" spans="1:8">
      <c r="A40" s="4"/>
      <c r="B40" s="633" t="s">
        <v>343</v>
      </c>
      <c r="C40" s="167"/>
      <c r="D40" s="167"/>
      <c r="E40" s="167"/>
      <c r="F40" s="167"/>
      <c r="G40" s="3"/>
      <c r="H40" s="4"/>
    </row>
    <row r="41" spans="1:8">
      <c r="A41" s="4"/>
      <c r="B41" s="631" t="s">
        <v>1067</v>
      </c>
      <c r="C41" s="637" t="s">
        <v>1058</v>
      </c>
      <c r="D41" s="637" t="s">
        <v>1059</v>
      </c>
      <c r="E41" s="637" t="s">
        <v>1059</v>
      </c>
      <c r="F41" s="637" t="s">
        <v>1060</v>
      </c>
      <c r="G41" s="3"/>
      <c r="H41" s="4"/>
    </row>
    <row r="42" spans="1:8">
      <c r="A42" s="4"/>
      <c r="B42" s="631" t="s">
        <v>422</v>
      </c>
      <c r="C42" s="632" t="s">
        <v>1066</v>
      </c>
      <c r="D42" s="632" t="s">
        <v>1061</v>
      </c>
      <c r="E42" s="632" t="s">
        <v>1061</v>
      </c>
      <c r="F42" s="632" t="s">
        <v>1066</v>
      </c>
      <c r="G42" s="3"/>
      <c r="H42" s="4"/>
    </row>
    <row r="43" spans="1:8">
      <c r="A43" s="4"/>
      <c r="B43" s="631" t="s">
        <v>1068</v>
      </c>
      <c r="C43" s="632" t="s">
        <v>1062</v>
      </c>
      <c r="D43" s="635">
        <f>'Manuscript Table 2 - PAF'!CG9</f>
        <v>1382</v>
      </c>
      <c r="E43" s="635">
        <f>'Manuscript Table 2 - PAF'!CH9</f>
        <v>164</v>
      </c>
      <c r="F43" s="632" t="s">
        <v>1062</v>
      </c>
      <c r="G43" s="3"/>
      <c r="H43" s="4"/>
    </row>
    <row r="44" spans="1:8">
      <c r="A44" s="4"/>
      <c r="B44" s="633" t="s">
        <v>483</v>
      </c>
      <c r="C44" s="167"/>
      <c r="D44" s="167"/>
      <c r="E44" s="167"/>
      <c r="F44" s="167"/>
      <c r="G44" s="3"/>
      <c r="H44" s="4"/>
    </row>
    <row r="45" spans="1:8">
      <c r="A45" s="4"/>
      <c r="B45" s="631" t="s">
        <v>1067</v>
      </c>
      <c r="C45" s="637" t="s">
        <v>1058</v>
      </c>
      <c r="D45" s="637" t="s">
        <v>1059</v>
      </c>
      <c r="E45" s="637" t="s">
        <v>1059</v>
      </c>
      <c r="F45" s="637" t="s">
        <v>1060</v>
      </c>
      <c r="G45" s="3"/>
      <c r="H45" s="4"/>
    </row>
    <row r="46" spans="1:8">
      <c r="A46" s="4"/>
      <c r="B46" s="631" t="s">
        <v>422</v>
      </c>
      <c r="C46" s="632" t="s">
        <v>1066</v>
      </c>
      <c r="D46" s="632" t="s">
        <v>1061</v>
      </c>
      <c r="E46" s="632" t="s">
        <v>1061</v>
      </c>
      <c r="F46" s="632" t="s">
        <v>1066</v>
      </c>
      <c r="G46" s="3"/>
      <c r="H46" s="4"/>
    </row>
    <row r="47" spans="1:8">
      <c r="A47" s="4"/>
      <c r="B47" s="631" t="s">
        <v>1068</v>
      </c>
      <c r="C47" s="632" t="s">
        <v>1062</v>
      </c>
      <c r="D47" s="635">
        <f>'Manuscript Table 2 - PAF'!CG9</f>
        <v>1382</v>
      </c>
      <c r="E47" s="635">
        <f>'Manuscript Table 2 - PAF'!CH9</f>
        <v>164</v>
      </c>
      <c r="F47" s="632" t="s">
        <v>1062</v>
      </c>
      <c r="G47" s="3"/>
      <c r="H47" s="4"/>
    </row>
    <row r="48" spans="1:8">
      <c r="A48" s="4"/>
      <c r="B48" s="633" t="s">
        <v>442</v>
      </c>
      <c r="C48" s="167"/>
      <c r="D48" s="167"/>
      <c r="E48" s="167"/>
      <c r="F48" s="167"/>
      <c r="G48" s="3"/>
      <c r="H48" s="4"/>
    </row>
    <row r="49" spans="1:8">
      <c r="A49" s="4"/>
      <c r="B49" s="631" t="s">
        <v>1067</v>
      </c>
      <c r="C49" s="637" t="s">
        <v>1064</v>
      </c>
      <c r="D49" s="637" t="s">
        <v>1064</v>
      </c>
      <c r="E49" s="637" t="s">
        <v>1064</v>
      </c>
      <c r="F49" s="637" t="s">
        <v>1065</v>
      </c>
      <c r="G49" s="3"/>
      <c r="H49" s="4"/>
    </row>
    <row r="50" spans="1:8">
      <c r="A50" s="4"/>
      <c r="B50" s="631" t="s">
        <v>422</v>
      </c>
      <c r="C50" s="632" t="s">
        <v>567</v>
      </c>
      <c r="D50" s="632" t="s">
        <v>567</v>
      </c>
      <c r="E50" s="632" t="s">
        <v>567</v>
      </c>
      <c r="F50" s="632" t="s">
        <v>567</v>
      </c>
      <c r="G50" s="3"/>
      <c r="H50" s="4"/>
    </row>
    <row r="51" spans="1:8">
      <c r="A51" s="4"/>
      <c r="B51" s="634" t="s">
        <v>1068</v>
      </c>
      <c r="C51" s="638" t="s">
        <v>1062</v>
      </c>
      <c r="D51" s="638" t="s">
        <v>1062</v>
      </c>
      <c r="E51" s="638" t="s">
        <v>1062</v>
      </c>
      <c r="F51" s="638" t="s">
        <v>1062</v>
      </c>
      <c r="G51" s="3"/>
      <c r="H51" s="4"/>
    </row>
    <row r="52" spans="1:8">
      <c r="A52" s="4"/>
      <c r="B52" s="4"/>
      <c r="C52" s="3"/>
      <c r="D52" s="3"/>
      <c r="E52" s="3"/>
      <c r="F52" s="3"/>
      <c r="G52" s="3"/>
      <c r="H52" s="4"/>
    </row>
    <row r="53" spans="1:8">
      <c r="A53" s="4"/>
      <c r="B53" s="4"/>
      <c r="C53" s="3"/>
      <c r="D53" s="3"/>
      <c r="E53" s="3"/>
      <c r="F53" s="3"/>
      <c r="G53" s="3"/>
      <c r="H53" s="4"/>
    </row>
    <row r="54" spans="1:8">
      <c r="A54" s="4"/>
      <c r="B54" s="4"/>
      <c r="C54" s="3"/>
      <c r="D54" s="3"/>
      <c r="E54" s="3"/>
      <c r="F54" s="3"/>
      <c r="G54" s="3"/>
      <c r="H54" s="4"/>
    </row>
    <row r="55" spans="1:8">
      <c r="A55" s="4"/>
      <c r="B55" s="4"/>
      <c r="C55" s="3"/>
      <c r="D55" s="3"/>
      <c r="E55" s="3"/>
      <c r="F55" s="3"/>
      <c r="G55" s="3"/>
      <c r="H55" s="4"/>
    </row>
    <row r="56" spans="1:8" hidden="1">
      <c r="H56" s="4"/>
    </row>
  </sheetData>
  <mergeCells count="1">
    <mergeCell ref="B2:F2"/>
  </mergeCells>
  <hyperlinks>
    <hyperlink ref="C7" location="'TBL_Build_NHS_HigScl_45+'!A1" display="NHS - TableBuilder" xr:uid="{BBF8B0EC-69AC-4987-8ED4-824834697BC4}"/>
    <hyperlink ref="D7" location="' EuroAsian - DataLab (AgeGrps)'!A1" display="NHS - DataLab" xr:uid="{0BCB7C26-F82A-40F8-BD59-6ED24C56CE82}"/>
    <hyperlink ref="E7" location="' EuroAsian - DataLab (AgeGrps)'!A1" display="NHS - DataLab" xr:uid="{86702228-7BBC-46C1-82A9-E4DF80002322}"/>
    <hyperlink ref="C12" location="'TBL_Build_NHS_Hearing_55+'!A1" display="NHS - TableBuilder" xr:uid="{17989770-7F57-4492-ADF3-8FC590EC1100}"/>
    <hyperlink ref="C16" location="'TBL_Build_NHS_Obese45-65'!A1" display="NHS - TableBuilder" xr:uid="{E2F90CA3-F229-48A7-BFC1-B8C705ED0576}"/>
    <hyperlink ref="C20" location="'Table 3.1 (#)_Estimate, persons'!A1" display="NHS - Website" xr:uid="{BEB5F9E7-608C-4B0C-99A8-86FC5F4DCD4C}"/>
    <hyperlink ref="C24" location="'Alcohol - NHS_NATSIHS (AgeGrps)'!A1" display="NHS - DataLab" xr:uid="{46652AEA-7ED4-4481-9846-D81404FC1D13}"/>
    <hyperlink ref="F24" location="'Alcohol - NHS_NATSIHS (AgeGrps)'!A1" display="NHS - DataLab" xr:uid="{59DBDADA-112E-423C-946C-65A4789488B0}"/>
    <hyperlink ref="C29" location="'TBL_Build_NHS_Physical+65'!A1" display="NHS - TableBuilder" xr:uid="{6338821D-D5EE-4E29-A592-AEDA3E516A3A}"/>
    <hyperlink ref="C33" location="'Table 3.1 (#)_Estimate, persons'!A1" display="NHS - Website" xr:uid="{7855EE34-4413-44E0-8F22-1A94FA81FC27}"/>
    <hyperlink ref="C37" location="'Table 3.1 (#)_Estimate, persons'!A1" display="NHS - Website" xr:uid="{31A33E3B-1F96-46DD-92A5-D5883355DC11}"/>
    <hyperlink ref="C41" location="'TBL_Build_NHS_Smoker+65'!A1" display="NHS - TableBuilder" xr:uid="{FA014441-5E11-4C77-B956-C3BD4034062C}"/>
    <hyperlink ref="C45" location="'TableBuilder_All_Remote65+'!A1" display="NHS - TableBuilder" xr:uid="{558AE70A-6BC2-467D-BA9B-4E490B815AD7}"/>
    <hyperlink ref="C49" location="'TBL_Build_GSS_Social+65'!A1" display="GSS - TableBuilder" xr:uid="{B2719242-C965-4887-98E2-431EDFCE05A7}"/>
    <hyperlink ref="D12:E12" location="' EuroAsian - DataLab (AgeGrps)'!A1" display="NHS - DataLab" xr:uid="{8E977768-088B-4233-A301-D9B236E64393}"/>
    <hyperlink ref="D16:E16" location="' EuroAsian - DataLab (AgeGrps)'!A1" display="NHS - DataLab" xr:uid="{F11FA5D8-0F20-47F5-BEEA-D8F14BB14E65}"/>
    <hyperlink ref="D20:E20" location="' EuroAsian - DataLab (AgeGrps)'!A1" display="NHS - DataLab" xr:uid="{E0EC22E4-24CD-49DE-B50B-B23F092058A2}"/>
    <hyperlink ref="D24:E24" location="' EuroAsian - DataLab (AgeGrps)'!A1" display="NHS - DataLab" xr:uid="{046D8B34-DA34-40F0-9C03-27F1A39E8FD2}"/>
    <hyperlink ref="D29:E29" location="' EuroAsian - DataLab (AgeGrps)'!A1" display="NHS - DataLab" xr:uid="{B9E0AE19-B25C-4FD3-8588-4C21A3BA85EF}"/>
    <hyperlink ref="D33:E33" location="' EuroAsian - DataLab (AgeGrps)'!A1" display="NHS - DataLab" xr:uid="{7E2FFC69-E71F-4AC2-8E53-D8FAFCFEE914}"/>
    <hyperlink ref="D37:E37" location="' EuroAsian - DataLab (AgeGrps)'!A1" display="NHS - DataLab" xr:uid="{C29B9A18-CD01-414E-AD87-44F27B89BCF1}"/>
    <hyperlink ref="D41:E41" location="' EuroAsian - DataLab (AgeGrps)'!A1" display="NHS - DataLab" xr:uid="{D6DB0C8E-23E4-445E-90E0-D7B711F762E3}"/>
    <hyperlink ref="D45:E45" location="' EuroAsian - DataLab (AgeGrps)'!A1" display="NHS - DataLab" xr:uid="{49D50F02-ABD5-4EA2-A496-583FAC396DF7}"/>
    <hyperlink ref="D49" location="'TBL_Build_GSS_Social+45 (Euro)'!A1" display="GSS - TableBuilder" xr:uid="{4F3D0AA1-CFAC-4ADB-8D17-C02008F8E456}"/>
    <hyperlink ref="E49" location="'TBL_Build_GSS_Social+45 (Asian)'!A1" display="GSS - TableBuilder" xr:uid="{0C1187C9-D2F3-48A2-94C2-5BB8DC985DC6}"/>
    <hyperlink ref="F7" location="'TBL_Build_NATSIHS_HigScl+45+'!A1" display="NATSIHS - TableBuilder" xr:uid="{68CF8F07-3DE5-4B5B-8A32-E31E92C37A37}"/>
    <hyperlink ref="F12" location="'TBL_Build_NATSIHS_HearingCon55+'!A1" display="NATSIHS - TableBuilder" xr:uid="{DA27979A-6785-4F93-872E-2910DC0533EB}"/>
    <hyperlink ref="F16" location="'TBL_Build_NATSIHS_Obese45-65'!A1" display="NATSIHS - TableBuilder" xr:uid="{9FC8E28E-F19F-44F1-A384-7FEE49EF43EA}"/>
    <hyperlink ref="F20" location="'TBL_Build_NATSIHS_Cond45-65'!A1" display="NATSIHS - TableBuilder" xr:uid="{0FBEDDB9-6AAF-4DF3-9361-1E37541CA5E8}"/>
    <hyperlink ref="F29" location="'TBL_Build_NATSIHS_Physical+65'!A1" display="NATSIHS - TableBuilder" xr:uid="{9B1BCB2E-0D2E-49F0-8D5C-2CFC98AD9554}"/>
    <hyperlink ref="F33" location="'TBL_Build_NATSIHS_Conditions+65'!A1" display="NATSIHS - TableBuilder" xr:uid="{A573AA86-6D28-4ECA-88AF-5D0397E092AD}"/>
    <hyperlink ref="F37" location="'TBL_Build_NATSIHS_Depress65+'!A1" display="NATSIHS - TableBuilder" xr:uid="{478D72FD-0EF7-4FE6-8739-9C99AB62E14F}"/>
    <hyperlink ref="F41" location="'TBL_Build_NATSIHS_Smoker+65'!A1" display="NATSIHS - TableBuilder" xr:uid="{74161AF4-3DC2-423D-8AC7-9360D2AAD76B}"/>
    <hyperlink ref="F45" location="'TableBuilder_FN_Remote65+'!A1" display="NATSIHS - TableBuilder" xr:uid="{0B6F56B3-0974-47E7-B226-C2FB7AD0AA4A}"/>
    <hyperlink ref="F49" location="'TBL_Build_NATSISS_Contact65+'!A1" display="NATSISS - TableBuilder" xr:uid="{BCFDE442-9EBA-4D5D-87A8-174E01A36CF9}"/>
  </hyperlinks>
  <pageMargins left="0.7" right="0.7" top="0.75" bottom="0.75" header="0.3" footer="0.3"/>
  <pageSetup paperSize="9" orientation="portrait" horizontalDpi="0"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1"/>
  </sheetPr>
  <dimension ref="A1"/>
  <sheetViews>
    <sheetView workbookViewId="0">
      <selection activeCell="F8" sqref="A1:XFD1048576"/>
    </sheetView>
  </sheetViews>
  <sheetFormatPr defaultRowHeight="14.4"/>
  <cols>
    <col min="1" max="16384" width="8.88671875" style="441"/>
  </cols>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9A3A0-8489-4816-BA4B-2094B0F2C3B4}">
  <sheetPr>
    <tabColor theme="4" tint="0.59999389629810485"/>
  </sheetPr>
  <dimension ref="A1:Q51"/>
  <sheetViews>
    <sheetView topLeftCell="A13" zoomScale="85" zoomScaleNormal="85" workbookViewId="0">
      <selection activeCell="M26" sqref="M26"/>
    </sheetView>
  </sheetViews>
  <sheetFormatPr defaultRowHeight="15" customHeight="1"/>
  <cols>
    <col min="1" max="1" width="39.6640625" style="17" customWidth="1"/>
    <col min="2" max="5" width="12.33203125" style="17" customWidth="1"/>
    <col min="6" max="6" width="15.44140625" style="17" customWidth="1"/>
    <col min="7" max="7" width="12.33203125" style="17" customWidth="1"/>
    <col min="8" max="8" width="1.6640625" style="17" customWidth="1"/>
    <col min="9" max="10" width="12.33203125" style="17" customWidth="1"/>
    <col min="11" max="12" width="8.88671875" style="17"/>
    <col min="13" max="13" width="16.5546875" style="17" bestFit="1" customWidth="1"/>
    <col min="14" max="14" width="11.5546875" style="17" bestFit="1" customWidth="1"/>
    <col min="15" max="15" width="8.88671875" style="17"/>
    <col min="16" max="16" width="12.109375" style="17" customWidth="1"/>
    <col min="17" max="17" width="19.44140625" style="17" customWidth="1"/>
    <col min="18" max="18" width="11.5546875" style="17" customWidth="1"/>
    <col min="19" max="256" width="8.88671875" style="17"/>
    <col min="257" max="257" width="39.6640625" style="17" customWidth="1"/>
    <col min="258" max="263" width="12.33203125" style="17" customWidth="1"/>
    <col min="264" max="264" width="1.6640625" style="17" customWidth="1"/>
    <col min="265" max="266" width="12.33203125" style="17" customWidth="1"/>
    <col min="267" max="269" width="8.88671875" style="17"/>
    <col min="270" max="270" width="11.5546875" style="17" bestFit="1" customWidth="1"/>
    <col min="271" max="512" width="8.88671875" style="17"/>
    <col min="513" max="513" width="39.6640625" style="17" customWidth="1"/>
    <col min="514" max="519" width="12.33203125" style="17" customWidth="1"/>
    <col min="520" max="520" width="1.6640625" style="17" customWidth="1"/>
    <col min="521" max="522" width="12.33203125" style="17" customWidth="1"/>
    <col min="523" max="525" width="8.88671875" style="17"/>
    <col min="526" max="526" width="11.5546875" style="17" bestFit="1" customWidth="1"/>
    <col min="527" max="768" width="8.88671875" style="17"/>
    <col min="769" max="769" width="39.6640625" style="17" customWidth="1"/>
    <col min="770" max="775" width="12.33203125" style="17" customWidth="1"/>
    <col min="776" max="776" width="1.6640625" style="17" customWidth="1"/>
    <col min="777" max="778" width="12.33203125" style="17" customWidth="1"/>
    <col min="779" max="781" width="8.88671875" style="17"/>
    <col min="782" max="782" width="11.5546875" style="17" bestFit="1" customWidth="1"/>
    <col min="783" max="1024" width="8.88671875" style="17"/>
    <col min="1025" max="1025" width="39.6640625" style="17" customWidth="1"/>
    <col min="1026" max="1031" width="12.33203125" style="17" customWidth="1"/>
    <col min="1032" max="1032" width="1.6640625" style="17" customWidth="1"/>
    <col min="1033" max="1034" width="12.33203125" style="17" customWidth="1"/>
    <col min="1035" max="1037" width="8.88671875" style="17"/>
    <col min="1038" max="1038" width="11.5546875" style="17" bestFit="1" customWidth="1"/>
    <col min="1039" max="1280" width="8.88671875" style="17"/>
    <col min="1281" max="1281" width="39.6640625" style="17" customWidth="1"/>
    <col min="1282" max="1287" width="12.33203125" style="17" customWidth="1"/>
    <col min="1288" max="1288" width="1.6640625" style="17" customWidth="1"/>
    <col min="1289" max="1290" width="12.33203125" style="17" customWidth="1"/>
    <col min="1291" max="1293" width="8.88671875" style="17"/>
    <col min="1294" max="1294" width="11.5546875" style="17" bestFit="1" customWidth="1"/>
    <col min="1295" max="1536" width="8.88671875" style="17"/>
    <col min="1537" max="1537" width="39.6640625" style="17" customWidth="1"/>
    <col min="1538" max="1543" width="12.33203125" style="17" customWidth="1"/>
    <col min="1544" max="1544" width="1.6640625" style="17" customWidth="1"/>
    <col min="1545" max="1546" width="12.33203125" style="17" customWidth="1"/>
    <col min="1547" max="1549" width="8.88671875" style="17"/>
    <col min="1550" max="1550" width="11.5546875" style="17" bestFit="1" customWidth="1"/>
    <col min="1551" max="1792" width="8.88671875" style="17"/>
    <col min="1793" max="1793" width="39.6640625" style="17" customWidth="1"/>
    <col min="1794" max="1799" width="12.33203125" style="17" customWidth="1"/>
    <col min="1800" max="1800" width="1.6640625" style="17" customWidth="1"/>
    <col min="1801" max="1802" width="12.33203125" style="17" customWidth="1"/>
    <col min="1803" max="1805" width="8.88671875" style="17"/>
    <col min="1806" max="1806" width="11.5546875" style="17" bestFit="1" customWidth="1"/>
    <col min="1807" max="2048" width="8.88671875" style="17"/>
    <col min="2049" max="2049" width="39.6640625" style="17" customWidth="1"/>
    <col min="2050" max="2055" width="12.33203125" style="17" customWidth="1"/>
    <col min="2056" max="2056" width="1.6640625" style="17" customWidth="1"/>
    <col min="2057" max="2058" width="12.33203125" style="17" customWidth="1"/>
    <col min="2059" max="2061" width="8.88671875" style="17"/>
    <col min="2062" max="2062" width="11.5546875" style="17" bestFit="1" customWidth="1"/>
    <col min="2063" max="2304" width="8.88671875" style="17"/>
    <col min="2305" max="2305" width="39.6640625" style="17" customWidth="1"/>
    <col min="2306" max="2311" width="12.33203125" style="17" customWidth="1"/>
    <col min="2312" max="2312" width="1.6640625" style="17" customWidth="1"/>
    <col min="2313" max="2314" width="12.33203125" style="17" customWidth="1"/>
    <col min="2315" max="2317" width="8.88671875" style="17"/>
    <col min="2318" max="2318" width="11.5546875" style="17" bestFit="1" customWidth="1"/>
    <col min="2319" max="2560" width="8.88671875" style="17"/>
    <col min="2561" max="2561" width="39.6640625" style="17" customWidth="1"/>
    <col min="2562" max="2567" width="12.33203125" style="17" customWidth="1"/>
    <col min="2568" max="2568" width="1.6640625" style="17" customWidth="1"/>
    <col min="2569" max="2570" width="12.33203125" style="17" customWidth="1"/>
    <col min="2571" max="2573" width="8.88671875" style="17"/>
    <col min="2574" max="2574" width="11.5546875" style="17" bestFit="1" customWidth="1"/>
    <col min="2575" max="2816" width="8.88671875" style="17"/>
    <col min="2817" max="2817" width="39.6640625" style="17" customWidth="1"/>
    <col min="2818" max="2823" width="12.33203125" style="17" customWidth="1"/>
    <col min="2824" max="2824" width="1.6640625" style="17" customWidth="1"/>
    <col min="2825" max="2826" width="12.33203125" style="17" customWidth="1"/>
    <col min="2827" max="2829" width="8.88671875" style="17"/>
    <col min="2830" max="2830" width="11.5546875" style="17" bestFit="1" customWidth="1"/>
    <col min="2831" max="3072" width="8.88671875" style="17"/>
    <col min="3073" max="3073" width="39.6640625" style="17" customWidth="1"/>
    <col min="3074" max="3079" width="12.33203125" style="17" customWidth="1"/>
    <col min="3080" max="3080" width="1.6640625" style="17" customWidth="1"/>
    <col min="3081" max="3082" width="12.33203125" style="17" customWidth="1"/>
    <col min="3083" max="3085" width="8.88671875" style="17"/>
    <col min="3086" max="3086" width="11.5546875" style="17" bestFit="1" customWidth="1"/>
    <col min="3087" max="3328" width="8.88671875" style="17"/>
    <col min="3329" max="3329" width="39.6640625" style="17" customWidth="1"/>
    <col min="3330" max="3335" width="12.33203125" style="17" customWidth="1"/>
    <col min="3336" max="3336" width="1.6640625" style="17" customWidth="1"/>
    <col min="3337" max="3338" width="12.33203125" style="17" customWidth="1"/>
    <col min="3339" max="3341" width="8.88671875" style="17"/>
    <col min="3342" max="3342" width="11.5546875" style="17" bestFit="1" customWidth="1"/>
    <col min="3343" max="3584" width="8.88671875" style="17"/>
    <col min="3585" max="3585" width="39.6640625" style="17" customWidth="1"/>
    <col min="3586" max="3591" width="12.33203125" style="17" customWidth="1"/>
    <col min="3592" max="3592" width="1.6640625" style="17" customWidth="1"/>
    <col min="3593" max="3594" width="12.33203125" style="17" customWidth="1"/>
    <col min="3595" max="3597" width="8.88671875" style="17"/>
    <col min="3598" max="3598" width="11.5546875" style="17" bestFit="1" customWidth="1"/>
    <col min="3599" max="3840" width="8.88671875" style="17"/>
    <col min="3841" max="3841" width="39.6640625" style="17" customWidth="1"/>
    <col min="3842" max="3847" width="12.33203125" style="17" customWidth="1"/>
    <col min="3848" max="3848" width="1.6640625" style="17" customWidth="1"/>
    <col min="3849" max="3850" width="12.33203125" style="17" customWidth="1"/>
    <col min="3851" max="3853" width="8.88671875" style="17"/>
    <col min="3854" max="3854" width="11.5546875" style="17" bestFit="1" customWidth="1"/>
    <col min="3855" max="4096" width="8.88671875" style="17"/>
    <col min="4097" max="4097" width="39.6640625" style="17" customWidth="1"/>
    <col min="4098" max="4103" width="12.33203125" style="17" customWidth="1"/>
    <col min="4104" max="4104" width="1.6640625" style="17" customWidth="1"/>
    <col min="4105" max="4106" width="12.33203125" style="17" customWidth="1"/>
    <col min="4107" max="4109" width="8.88671875" style="17"/>
    <col min="4110" max="4110" width="11.5546875" style="17" bestFit="1" customWidth="1"/>
    <col min="4111" max="4352" width="8.88671875" style="17"/>
    <col min="4353" max="4353" width="39.6640625" style="17" customWidth="1"/>
    <col min="4354" max="4359" width="12.33203125" style="17" customWidth="1"/>
    <col min="4360" max="4360" width="1.6640625" style="17" customWidth="1"/>
    <col min="4361" max="4362" width="12.33203125" style="17" customWidth="1"/>
    <col min="4363" max="4365" width="8.88671875" style="17"/>
    <col min="4366" max="4366" width="11.5546875" style="17" bestFit="1" customWidth="1"/>
    <col min="4367" max="4608" width="8.88671875" style="17"/>
    <col min="4609" max="4609" width="39.6640625" style="17" customWidth="1"/>
    <col min="4610" max="4615" width="12.33203125" style="17" customWidth="1"/>
    <col min="4616" max="4616" width="1.6640625" style="17" customWidth="1"/>
    <col min="4617" max="4618" width="12.33203125" style="17" customWidth="1"/>
    <col min="4619" max="4621" width="8.88671875" style="17"/>
    <col min="4622" max="4622" width="11.5546875" style="17" bestFit="1" customWidth="1"/>
    <col min="4623" max="4864" width="8.88671875" style="17"/>
    <col min="4865" max="4865" width="39.6640625" style="17" customWidth="1"/>
    <col min="4866" max="4871" width="12.33203125" style="17" customWidth="1"/>
    <col min="4872" max="4872" width="1.6640625" style="17" customWidth="1"/>
    <col min="4873" max="4874" width="12.33203125" style="17" customWidth="1"/>
    <col min="4875" max="4877" width="8.88671875" style="17"/>
    <col min="4878" max="4878" width="11.5546875" style="17" bestFit="1" customWidth="1"/>
    <col min="4879" max="5120" width="8.88671875" style="17"/>
    <col min="5121" max="5121" width="39.6640625" style="17" customWidth="1"/>
    <col min="5122" max="5127" width="12.33203125" style="17" customWidth="1"/>
    <col min="5128" max="5128" width="1.6640625" style="17" customWidth="1"/>
    <col min="5129" max="5130" width="12.33203125" style="17" customWidth="1"/>
    <col min="5131" max="5133" width="8.88671875" style="17"/>
    <col min="5134" max="5134" width="11.5546875" style="17" bestFit="1" customWidth="1"/>
    <col min="5135" max="5376" width="8.88671875" style="17"/>
    <col min="5377" max="5377" width="39.6640625" style="17" customWidth="1"/>
    <col min="5378" max="5383" width="12.33203125" style="17" customWidth="1"/>
    <col min="5384" max="5384" width="1.6640625" style="17" customWidth="1"/>
    <col min="5385" max="5386" width="12.33203125" style="17" customWidth="1"/>
    <col min="5387" max="5389" width="8.88671875" style="17"/>
    <col min="5390" max="5390" width="11.5546875" style="17" bestFit="1" customWidth="1"/>
    <col min="5391" max="5632" width="8.88671875" style="17"/>
    <col min="5633" max="5633" width="39.6640625" style="17" customWidth="1"/>
    <col min="5634" max="5639" width="12.33203125" style="17" customWidth="1"/>
    <col min="5640" max="5640" width="1.6640625" style="17" customWidth="1"/>
    <col min="5641" max="5642" width="12.33203125" style="17" customWidth="1"/>
    <col min="5643" max="5645" width="8.88671875" style="17"/>
    <col min="5646" max="5646" width="11.5546875" style="17" bestFit="1" customWidth="1"/>
    <col min="5647" max="5888" width="8.88671875" style="17"/>
    <col min="5889" max="5889" width="39.6640625" style="17" customWidth="1"/>
    <col min="5890" max="5895" width="12.33203125" style="17" customWidth="1"/>
    <col min="5896" max="5896" width="1.6640625" style="17" customWidth="1"/>
    <col min="5897" max="5898" width="12.33203125" style="17" customWidth="1"/>
    <col min="5899" max="5901" width="8.88671875" style="17"/>
    <col min="5902" max="5902" width="11.5546875" style="17" bestFit="1" customWidth="1"/>
    <col min="5903" max="6144" width="8.88671875" style="17"/>
    <col min="6145" max="6145" width="39.6640625" style="17" customWidth="1"/>
    <col min="6146" max="6151" width="12.33203125" style="17" customWidth="1"/>
    <col min="6152" max="6152" width="1.6640625" style="17" customWidth="1"/>
    <col min="6153" max="6154" width="12.33203125" style="17" customWidth="1"/>
    <col min="6155" max="6157" width="8.88671875" style="17"/>
    <col min="6158" max="6158" width="11.5546875" style="17" bestFit="1" customWidth="1"/>
    <col min="6159" max="6400" width="8.88671875" style="17"/>
    <col min="6401" max="6401" width="39.6640625" style="17" customWidth="1"/>
    <col min="6402" max="6407" width="12.33203125" style="17" customWidth="1"/>
    <col min="6408" max="6408" width="1.6640625" style="17" customWidth="1"/>
    <col min="6409" max="6410" width="12.33203125" style="17" customWidth="1"/>
    <col min="6411" max="6413" width="8.88671875" style="17"/>
    <col min="6414" max="6414" width="11.5546875" style="17" bestFit="1" customWidth="1"/>
    <col min="6415" max="6656" width="8.88671875" style="17"/>
    <col min="6657" max="6657" width="39.6640625" style="17" customWidth="1"/>
    <col min="6658" max="6663" width="12.33203125" style="17" customWidth="1"/>
    <col min="6664" max="6664" width="1.6640625" style="17" customWidth="1"/>
    <col min="6665" max="6666" width="12.33203125" style="17" customWidth="1"/>
    <col min="6667" max="6669" width="8.88671875" style="17"/>
    <col min="6670" max="6670" width="11.5546875" style="17" bestFit="1" customWidth="1"/>
    <col min="6671" max="6912" width="8.88671875" style="17"/>
    <col min="6913" max="6913" width="39.6640625" style="17" customWidth="1"/>
    <col min="6914" max="6919" width="12.33203125" style="17" customWidth="1"/>
    <col min="6920" max="6920" width="1.6640625" style="17" customWidth="1"/>
    <col min="6921" max="6922" width="12.33203125" style="17" customWidth="1"/>
    <col min="6923" max="6925" width="8.88671875" style="17"/>
    <col min="6926" max="6926" width="11.5546875" style="17" bestFit="1" customWidth="1"/>
    <col min="6927" max="7168" width="8.88671875" style="17"/>
    <col min="7169" max="7169" width="39.6640625" style="17" customWidth="1"/>
    <col min="7170" max="7175" width="12.33203125" style="17" customWidth="1"/>
    <col min="7176" max="7176" width="1.6640625" style="17" customWidth="1"/>
    <col min="7177" max="7178" width="12.33203125" style="17" customWidth="1"/>
    <col min="7179" max="7181" width="8.88671875" style="17"/>
    <col min="7182" max="7182" width="11.5546875" style="17" bestFit="1" customWidth="1"/>
    <col min="7183" max="7424" width="8.88671875" style="17"/>
    <col min="7425" max="7425" width="39.6640625" style="17" customWidth="1"/>
    <col min="7426" max="7431" width="12.33203125" style="17" customWidth="1"/>
    <col min="7432" max="7432" width="1.6640625" style="17" customWidth="1"/>
    <col min="7433" max="7434" width="12.33203125" style="17" customWidth="1"/>
    <col min="7435" max="7437" width="8.88671875" style="17"/>
    <col min="7438" max="7438" width="11.5546875" style="17" bestFit="1" customWidth="1"/>
    <col min="7439" max="7680" width="8.88671875" style="17"/>
    <col min="7681" max="7681" width="39.6640625" style="17" customWidth="1"/>
    <col min="7682" max="7687" width="12.33203125" style="17" customWidth="1"/>
    <col min="7688" max="7688" width="1.6640625" style="17" customWidth="1"/>
    <col min="7689" max="7690" width="12.33203125" style="17" customWidth="1"/>
    <col min="7691" max="7693" width="8.88671875" style="17"/>
    <col min="7694" max="7694" width="11.5546875" style="17" bestFit="1" customWidth="1"/>
    <col min="7695" max="7936" width="8.88671875" style="17"/>
    <col min="7937" max="7937" width="39.6640625" style="17" customWidth="1"/>
    <col min="7938" max="7943" width="12.33203125" style="17" customWidth="1"/>
    <col min="7944" max="7944" width="1.6640625" style="17" customWidth="1"/>
    <col min="7945" max="7946" width="12.33203125" style="17" customWidth="1"/>
    <col min="7947" max="7949" width="8.88671875" style="17"/>
    <col min="7950" max="7950" width="11.5546875" style="17" bestFit="1" customWidth="1"/>
    <col min="7951" max="8192" width="8.88671875" style="17"/>
    <col min="8193" max="8193" width="39.6640625" style="17" customWidth="1"/>
    <col min="8194" max="8199" width="12.33203125" style="17" customWidth="1"/>
    <col min="8200" max="8200" width="1.6640625" style="17" customWidth="1"/>
    <col min="8201" max="8202" width="12.33203125" style="17" customWidth="1"/>
    <col min="8203" max="8205" width="8.88671875" style="17"/>
    <col min="8206" max="8206" width="11.5546875" style="17" bestFit="1" customWidth="1"/>
    <col min="8207" max="8448" width="8.88671875" style="17"/>
    <col min="8449" max="8449" width="39.6640625" style="17" customWidth="1"/>
    <col min="8450" max="8455" width="12.33203125" style="17" customWidth="1"/>
    <col min="8456" max="8456" width="1.6640625" style="17" customWidth="1"/>
    <col min="8457" max="8458" width="12.33203125" style="17" customWidth="1"/>
    <col min="8459" max="8461" width="8.88671875" style="17"/>
    <col min="8462" max="8462" width="11.5546875" style="17" bestFit="1" customWidth="1"/>
    <col min="8463" max="8704" width="8.88671875" style="17"/>
    <col min="8705" max="8705" width="39.6640625" style="17" customWidth="1"/>
    <col min="8706" max="8711" width="12.33203125" style="17" customWidth="1"/>
    <col min="8712" max="8712" width="1.6640625" style="17" customWidth="1"/>
    <col min="8713" max="8714" width="12.33203125" style="17" customWidth="1"/>
    <col min="8715" max="8717" width="8.88671875" style="17"/>
    <col min="8718" max="8718" width="11.5546875" style="17" bestFit="1" customWidth="1"/>
    <col min="8719" max="8960" width="8.88671875" style="17"/>
    <col min="8961" max="8961" width="39.6640625" style="17" customWidth="1"/>
    <col min="8962" max="8967" width="12.33203125" style="17" customWidth="1"/>
    <col min="8968" max="8968" width="1.6640625" style="17" customWidth="1"/>
    <col min="8969" max="8970" width="12.33203125" style="17" customWidth="1"/>
    <col min="8971" max="8973" width="8.88671875" style="17"/>
    <col min="8974" max="8974" width="11.5546875" style="17" bestFit="1" customWidth="1"/>
    <col min="8975" max="9216" width="8.88671875" style="17"/>
    <col min="9217" max="9217" width="39.6640625" style="17" customWidth="1"/>
    <col min="9218" max="9223" width="12.33203125" style="17" customWidth="1"/>
    <col min="9224" max="9224" width="1.6640625" style="17" customWidth="1"/>
    <col min="9225" max="9226" width="12.33203125" style="17" customWidth="1"/>
    <col min="9227" max="9229" width="8.88671875" style="17"/>
    <col min="9230" max="9230" width="11.5546875" style="17" bestFit="1" customWidth="1"/>
    <col min="9231" max="9472" width="8.88671875" style="17"/>
    <col min="9473" max="9473" width="39.6640625" style="17" customWidth="1"/>
    <col min="9474" max="9479" width="12.33203125" style="17" customWidth="1"/>
    <col min="9480" max="9480" width="1.6640625" style="17" customWidth="1"/>
    <col min="9481" max="9482" width="12.33203125" style="17" customWidth="1"/>
    <col min="9483" max="9485" width="8.88671875" style="17"/>
    <col min="9486" max="9486" width="11.5546875" style="17" bestFit="1" customWidth="1"/>
    <col min="9487" max="9728" width="8.88671875" style="17"/>
    <col min="9729" max="9729" width="39.6640625" style="17" customWidth="1"/>
    <col min="9730" max="9735" width="12.33203125" style="17" customWidth="1"/>
    <col min="9736" max="9736" width="1.6640625" style="17" customWidth="1"/>
    <col min="9737" max="9738" width="12.33203125" style="17" customWidth="1"/>
    <col min="9739" max="9741" width="8.88671875" style="17"/>
    <col min="9742" max="9742" width="11.5546875" style="17" bestFit="1" customWidth="1"/>
    <col min="9743" max="9984" width="8.88671875" style="17"/>
    <col min="9985" max="9985" width="39.6640625" style="17" customWidth="1"/>
    <col min="9986" max="9991" width="12.33203125" style="17" customWidth="1"/>
    <col min="9992" max="9992" width="1.6640625" style="17" customWidth="1"/>
    <col min="9993" max="9994" width="12.33203125" style="17" customWidth="1"/>
    <col min="9995" max="9997" width="8.88671875" style="17"/>
    <col min="9998" max="9998" width="11.5546875" style="17" bestFit="1" customWidth="1"/>
    <col min="9999" max="10240" width="8.88671875" style="17"/>
    <col min="10241" max="10241" width="39.6640625" style="17" customWidth="1"/>
    <col min="10242" max="10247" width="12.33203125" style="17" customWidth="1"/>
    <col min="10248" max="10248" width="1.6640625" style="17" customWidth="1"/>
    <col min="10249" max="10250" width="12.33203125" style="17" customWidth="1"/>
    <col min="10251" max="10253" width="8.88671875" style="17"/>
    <col min="10254" max="10254" width="11.5546875" style="17" bestFit="1" customWidth="1"/>
    <col min="10255" max="10496" width="8.88671875" style="17"/>
    <col min="10497" max="10497" width="39.6640625" style="17" customWidth="1"/>
    <col min="10498" max="10503" width="12.33203125" style="17" customWidth="1"/>
    <col min="10504" max="10504" width="1.6640625" style="17" customWidth="1"/>
    <col min="10505" max="10506" width="12.33203125" style="17" customWidth="1"/>
    <col min="10507" max="10509" width="8.88671875" style="17"/>
    <col min="10510" max="10510" width="11.5546875" style="17" bestFit="1" customWidth="1"/>
    <col min="10511" max="10752" width="8.88671875" style="17"/>
    <col min="10753" max="10753" width="39.6640625" style="17" customWidth="1"/>
    <col min="10754" max="10759" width="12.33203125" style="17" customWidth="1"/>
    <col min="10760" max="10760" width="1.6640625" style="17" customWidth="1"/>
    <col min="10761" max="10762" width="12.33203125" style="17" customWidth="1"/>
    <col min="10763" max="10765" width="8.88671875" style="17"/>
    <col min="10766" max="10766" width="11.5546875" style="17" bestFit="1" customWidth="1"/>
    <col min="10767" max="11008" width="8.88671875" style="17"/>
    <col min="11009" max="11009" width="39.6640625" style="17" customWidth="1"/>
    <col min="11010" max="11015" width="12.33203125" style="17" customWidth="1"/>
    <col min="11016" max="11016" width="1.6640625" style="17" customWidth="1"/>
    <col min="11017" max="11018" width="12.33203125" style="17" customWidth="1"/>
    <col min="11019" max="11021" width="8.88671875" style="17"/>
    <col min="11022" max="11022" width="11.5546875" style="17" bestFit="1" customWidth="1"/>
    <col min="11023" max="11264" width="8.88671875" style="17"/>
    <col min="11265" max="11265" width="39.6640625" style="17" customWidth="1"/>
    <col min="11266" max="11271" width="12.33203125" style="17" customWidth="1"/>
    <col min="11272" max="11272" width="1.6640625" style="17" customWidth="1"/>
    <col min="11273" max="11274" width="12.33203125" style="17" customWidth="1"/>
    <col min="11275" max="11277" width="8.88671875" style="17"/>
    <col min="11278" max="11278" width="11.5546875" style="17" bestFit="1" customWidth="1"/>
    <col min="11279" max="11520" width="8.88671875" style="17"/>
    <col min="11521" max="11521" width="39.6640625" style="17" customWidth="1"/>
    <col min="11522" max="11527" width="12.33203125" style="17" customWidth="1"/>
    <col min="11528" max="11528" width="1.6640625" style="17" customWidth="1"/>
    <col min="11529" max="11530" width="12.33203125" style="17" customWidth="1"/>
    <col min="11531" max="11533" width="8.88671875" style="17"/>
    <col min="11534" max="11534" width="11.5546875" style="17" bestFit="1" customWidth="1"/>
    <col min="11535" max="11776" width="8.88671875" style="17"/>
    <col min="11777" max="11777" width="39.6640625" style="17" customWidth="1"/>
    <col min="11778" max="11783" width="12.33203125" style="17" customWidth="1"/>
    <col min="11784" max="11784" width="1.6640625" style="17" customWidth="1"/>
    <col min="11785" max="11786" width="12.33203125" style="17" customWidth="1"/>
    <col min="11787" max="11789" width="8.88671875" style="17"/>
    <col min="11790" max="11790" width="11.5546875" style="17" bestFit="1" customWidth="1"/>
    <col min="11791" max="12032" width="8.88671875" style="17"/>
    <col min="12033" max="12033" width="39.6640625" style="17" customWidth="1"/>
    <col min="12034" max="12039" width="12.33203125" style="17" customWidth="1"/>
    <col min="12040" max="12040" width="1.6640625" style="17" customWidth="1"/>
    <col min="12041" max="12042" width="12.33203125" style="17" customWidth="1"/>
    <col min="12043" max="12045" width="8.88671875" style="17"/>
    <col min="12046" max="12046" width="11.5546875" style="17" bestFit="1" customWidth="1"/>
    <col min="12047" max="12288" width="8.88671875" style="17"/>
    <col min="12289" max="12289" width="39.6640625" style="17" customWidth="1"/>
    <col min="12290" max="12295" width="12.33203125" style="17" customWidth="1"/>
    <col min="12296" max="12296" width="1.6640625" style="17" customWidth="1"/>
    <col min="12297" max="12298" width="12.33203125" style="17" customWidth="1"/>
    <col min="12299" max="12301" width="8.88671875" style="17"/>
    <col min="12302" max="12302" width="11.5546875" style="17" bestFit="1" customWidth="1"/>
    <col min="12303" max="12544" width="8.88671875" style="17"/>
    <col min="12545" max="12545" width="39.6640625" style="17" customWidth="1"/>
    <col min="12546" max="12551" width="12.33203125" style="17" customWidth="1"/>
    <col min="12552" max="12552" width="1.6640625" style="17" customWidth="1"/>
    <col min="12553" max="12554" width="12.33203125" style="17" customWidth="1"/>
    <col min="12555" max="12557" width="8.88671875" style="17"/>
    <col min="12558" max="12558" width="11.5546875" style="17" bestFit="1" customWidth="1"/>
    <col min="12559" max="12800" width="8.88671875" style="17"/>
    <col min="12801" max="12801" width="39.6640625" style="17" customWidth="1"/>
    <col min="12802" max="12807" width="12.33203125" style="17" customWidth="1"/>
    <col min="12808" max="12808" width="1.6640625" style="17" customWidth="1"/>
    <col min="12809" max="12810" width="12.33203125" style="17" customWidth="1"/>
    <col min="12811" max="12813" width="8.88671875" style="17"/>
    <col min="12814" max="12814" width="11.5546875" style="17" bestFit="1" customWidth="1"/>
    <col min="12815" max="13056" width="8.88671875" style="17"/>
    <col min="13057" max="13057" width="39.6640625" style="17" customWidth="1"/>
    <col min="13058" max="13063" width="12.33203125" style="17" customWidth="1"/>
    <col min="13064" max="13064" width="1.6640625" style="17" customWidth="1"/>
    <col min="13065" max="13066" width="12.33203125" style="17" customWidth="1"/>
    <col min="13067" max="13069" width="8.88671875" style="17"/>
    <col min="13070" max="13070" width="11.5546875" style="17" bestFit="1" customWidth="1"/>
    <col min="13071" max="13312" width="8.88671875" style="17"/>
    <col min="13313" max="13313" width="39.6640625" style="17" customWidth="1"/>
    <col min="13314" max="13319" width="12.33203125" style="17" customWidth="1"/>
    <col min="13320" max="13320" width="1.6640625" style="17" customWidth="1"/>
    <col min="13321" max="13322" width="12.33203125" style="17" customWidth="1"/>
    <col min="13323" max="13325" width="8.88671875" style="17"/>
    <col min="13326" max="13326" width="11.5546875" style="17" bestFit="1" customWidth="1"/>
    <col min="13327" max="13568" width="8.88671875" style="17"/>
    <col min="13569" max="13569" width="39.6640625" style="17" customWidth="1"/>
    <col min="13570" max="13575" width="12.33203125" style="17" customWidth="1"/>
    <col min="13576" max="13576" width="1.6640625" style="17" customWidth="1"/>
    <col min="13577" max="13578" width="12.33203125" style="17" customWidth="1"/>
    <col min="13579" max="13581" width="8.88671875" style="17"/>
    <col min="13582" max="13582" width="11.5546875" style="17" bestFit="1" customWidth="1"/>
    <col min="13583" max="13824" width="8.88671875" style="17"/>
    <col min="13825" max="13825" width="39.6640625" style="17" customWidth="1"/>
    <col min="13826" max="13831" width="12.33203125" style="17" customWidth="1"/>
    <col min="13832" max="13832" width="1.6640625" style="17" customWidth="1"/>
    <col min="13833" max="13834" width="12.33203125" style="17" customWidth="1"/>
    <col min="13835" max="13837" width="8.88671875" style="17"/>
    <col min="13838" max="13838" width="11.5546875" style="17" bestFit="1" customWidth="1"/>
    <col min="13839" max="14080" width="8.88671875" style="17"/>
    <col min="14081" max="14081" width="39.6640625" style="17" customWidth="1"/>
    <col min="14082" max="14087" width="12.33203125" style="17" customWidth="1"/>
    <col min="14088" max="14088" width="1.6640625" style="17" customWidth="1"/>
    <col min="14089" max="14090" width="12.33203125" style="17" customWidth="1"/>
    <col min="14091" max="14093" width="8.88671875" style="17"/>
    <col min="14094" max="14094" width="11.5546875" style="17" bestFit="1" customWidth="1"/>
    <col min="14095" max="14336" width="8.88671875" style="17"/>
    <col min="14337" max="14337" width="39.6640625" style="17" customWidth="1"/>
    <col min="14338" max="14343" width="12.33203125" style="17" customWidth="1"/>
    <col min="14344" max="14344" width="1.6640625" style="17" customWidth="1"/>
    <col min="14345" max="14346" width="12.33203125" style="17" customWidth="1"/>
    <col min="14347" max="14349" width="8.88671875" style="17"/>
    <col min="14350" max="14350" width="11.5546875" style="17" bestFit="1" customWidth="1"/>
    <col min="14351" max="14592" width="8.88671875" style="17"/>
    <col min="14593" max="14593" width="39.6640625" style="17" customWidth="1"/>
    <col min="14594" max="14599" width="12.33203125" style="17" customWidth="1"/>
    <col min="14600" max="14600" width="1.6640625" style="17" customWidth="1"/>
    <col min="14601" max="14602" width="12.33203125" style="17" customWidth="1"/>
    <col min="14603" max="14605" width="8.88671875" style="17"/>
    <col min="14606" max="14606" width="11.5546875" style="17" bestFit="1" customWidth="1"/>
    <col min="14607" max="14848" width="8.88671875" style="17"/>
    <col min="14849" max="14849" width="39.6640625" style="17" customWidth="1"/>
    <col min="14850" max="14855" width="12.33203125" style="17" customWidth="1"/>
    <col min="14856" max="14856" width="1.6640625" style="17" customWidth="1"/>
    <col min="14857" max="14858" width="12.33203125" style="17" customWidth="1"/>
    <col min="14859" max="14861" width="8.88671875" style="17"/>
    <col min="14862" max="14862" width="11.5546875" style="17" bestFit="1" customWidth="1"/>
    <col min="14863" max="15104" width="8.88671875" style="17"/>
    <col min="15105" max="15105" width="39.6640625" style="17" customWidth="1"/>
    <col min="15106" max="15111" width="12.33203125" style="17" customWidth="1"/>
    <col min="15112" max="15112" width="1.6640625" style="17" customWidth="1"/>
    <col min="15113" max="15114" width="12.33203125" style="17" customWidth="1"/>
    <col min="15115" max="15117" width="8.88671875" style="17"/>
    <col min="15118" max="15118" width="11.5546875" style="17" bestFit="1" customWidth="1"/>
    <col min="15119" max="15360" width="8.88671875" style="17"/>
    <col min="15361" max="15361" width="39.6640625" style="17" customWidth="1"/>
    <col min="15362" max="15367" width="12.33203125" style="17" customWidth="1"/>
    <col min="15368" max="15368" width="1.6640625" style="17" customWidth="1"/>
    <col min="15369" max="15370" width="12.33203125" style="17" customWidth="1"/>
    <col min="15371" max="15373" width="8.88671875" style="17"/>
    <col min="15374" max="15374" width="11.5546875" style="17" bestFit="1" customWidth="1"/>
    <col min="15375" max="15616" width="8.88671875" style="17"/>
    <col min="15617" max="15617" width="39.6640625" style="17" customWidth="1"/>
    <col min="15618" max="15623" width="12.33203125" style="17" customWidth="1"/>
    <col min="15624" max="15624" width="1.6640625" style="17" customWidth="1"/>
    <col min="15625" max="15626" width="12.33203125" style="17" customWidth="1"/>
    <col min="15627" max="15629" width="8.88671875" style="17"/>
    <col min="15630" max="15630" width="11.5546875" style="17" bestFit="1" customWidth="1"/>
    <col min="15631" max="15872" width="8.88671875" style="17"/>
    <col min="15873" max="15873" width="39.6640625" style="17" customWidth="1"/>
    <col min="15874" max="15879" width="12.33203125" style="17" customWidth="1"/>
    <col min="15880" max="15880" width="1.6640625" style="17" customWidth="1"/>
    <col min="15881" max="15882" width="12.33203125" style="17" customWidth="1"/>
    <col min="15883" max="15885" width="8.88671875" style="17"/>
    <col min="15886" max="15886" width="11.5546875" style="17" bestFit="1" customWidth="1"/>
    <col min="15887" max="16128" width="8.88671875" style="17"/>
    <col min="16129" max="16129" width="39.6640625" style="17" customWidth="1"/>
    <col min="16130" max="16135" width="12.33203125" style="17" customWidth="1"/>
    <col min="16136" max="16136" width="1.6640625" style="17" customWidth="1"/>
    <col min="16137" max="16138" width="12.33203125" style="17" customWidth="1"/>
    <col min="16139" max="16141" width="8.88671875" style="17"/>
    <col min="16142" max="16142" width="11.5546875" style="17" bestFit="1" customWidth="1"/>
    <col min="16143" max="16384" width="8.88671875" style="17"/>
  </cols>
  <sheetData>
    <row r="1" spans="1:10" s="15" customFormat="1" ht="36.6">
      <c r="A1" s="24" t="s">
        <v>6</v>
      </c>
      <c r="B1" s="24"/>
      <c r="C1" s="24"/>
      <c r="D1" s="24"/>
    </row>
    <row r="2" spans="1:10" ht="15.6">
      <c r="A2" s="16" t="s">
        <v>5</v>
      </c>
    </row>
    <row r="3" spans="1:10" ht="13.2">
      <c r="A3" s="18" t="s">
        <v>7</v>
      </c>
    </row>
    <row r="4" spans="1:10" ht="13.2">
      <c r="A4" s="19" t="s">
        <v>363</v>
      </c>
    </row>
    <row r="5" spans="1:10" ht="13.2">
      <c r="A5" s="19"/>
    </row>
    <row r="6" spans="1:10" ht="10.199999999999999">
      <c r="A6" s="9"/>
      <c r="B6" s="796" t="s">
        <v>41</v>
      </c>
      <c r="C6" s="796"/>
      <c r="D6" s="796"/>
      <c r="E6" s="796"/>
      <c r="F6" s="796"/>
      <c r="G6" s="796"/>
      <c r="H6" s="121"/>
      <c r="I6" s="124"/>
      <c r="J6" s="42"/>
    </row>
    <row r="7" spans="1:10" s="20" customFormat="1" ht="20.399999999999999">
      <c r="A7" s="27"/>
      <c r="B7" s="27" t="s">
        <v>9</v>
      </c>
      <c r="C7" s="27" t="s">
        <v>10</v>
      </c>
      <c r="D7" s="27" t="s">
        <v>11</v>
      </c>
      <c r="E7" s="27" t="s">
        <v>12</v>
      </c>
      <c r="F7" s="27" t="s">
        <v>13</v>
      </c>
      <c r="G7" s="27" t="s">
        <v>14</v>
      </c>
      <c r="H7" s="27"/>
      <c r="I7" s="79" t="s">
        <v>15</v>
      </c>
      <c r="J7" s="38" t="s">
        <v>16</v>
      </c>
    </row>
    <row r="8" spans="1:10" s="20" customFormat="1" ht="10.199999999999999">
      <c r="A8" s="797" t="s">
        <v>38</v>
      </c>
      <c r="B8" s="797"/>
      <c r="C8" s="797"/>
      <c r="D8" s="797"/>
      <c r="E8" s="797"/>
      <c r="F8" s="797"/>
      <c r="G8" s="797"/>
      <c r="H8" s="797"/>
      <c r="I8" s="797"/>
      <c r="J8" s="797"/>
    </row>
    <row r="9" spans="1:10" s="21" customFormat="1" ht="10.199999999999999"/>
    <row r="10" spans="1:10" s="21" customFormat="1" ht="10.199999999999999">
      <c r="A10" s="14" t="s">
        <v>70</v>
      </c>
      <c r="B10" s="28"/>
      <c r="C10" s="28"/>
      <c r="D10" s="28"/>
      <c r="E10" s="28"/>
      <c r="F10" s="28"/>
      <c r="G10" s="28"/>
      <c r="H10" s="28"/>
      <c r="I10" s="28"/>
      <c r="J10" s="28"/>
    </row>
    <row r="11" spans="1:10" s="21" customFormat="1" ht="10.199999999999999">
      <c r="A11" s="29" t="s">
        <v>17</v>
      </c>
      <c r="B11" s="30"/>
      <c r="C11" s="30"/>
      <c r="D11" s="30"/>
      <c r="E11" s="30"/>
      <c r="F11" s="30"/>
      <c r="G11" s="30"/>
      <c r="H11" s="30"/>
      <c r="I11" s="30"/>
      <c r="J11" s="30"/>
    </row>
    <row r="12" spans="1:10" ht="10.199999999999999">
      <c r="A12" s="23" t="s">
        <v>71</v>
      </c>
      <c r="B12" s="31">
        <v>0.8</v>
      </c>
      <c r="C12" s="31">
        <v>5.4</v>
      </c>
      <c r="D12" s="31">
        <v>0.8</v>
      </c>
      <c r="E12" s="31">
        <v>0.6</v>
      </c>
      <c r="F12" s="31">
        <v>0.9</v>
      </c>
      <c r="G12" s="31">
        <v>0.9</v>
      </c>
      <c r="H12" s="31"/>
      <c r="I12" s="31">
        <v>8.4</v>
      </c>
      <c r="J12" s="31">
        <v>7.9</v>
      </c>
    </row>
    <row r="13" spans="1:10" ht="10.199999999999999">
      <c r="A13" s="23" t="s">
        <v>72</v>
      </c>
      <c r="B13" s="31">
        <v>13.5</v>
      </c>
      <c r="C13" s="31">
        <v>18.2</v>
      </c>
      <c r="D13" s="31">
        <v>15.2</v>
      </c>
      <c r="E13" s="31">
        <v>6.9</v>
      </c>
      <c r="F13" s="31">
        <v>7.1</v>
      </c>
      <c r="G13" s="31">
        <v>6.5</v>
      </c>
      <c r="H13" s="31"/>
      <c r="I13" s="31">
        <v>67.8</v>
      </c>
      <c r="J13" s="31">
        <v>54</v>
      </c>
    </row>
    <row r="14" spans="1:10" ht="10.199999999999999">
      <c r="A14" s="23" t="s">
        <v>73</v>
      </c>
      <c r="B14" s="31">
        <v>6.9</v>
      </c>
      <c r="C14" s="31">
        <v>13.8</v>
      </c>
      <c r="D14" s="31">
        <v>19.100000000000001</v>
      </c>
      <c r="E14" s="31">
        <v>13.9</v>
      </c>
      <c r="F14" s="31">
        <v>11.4</v>
      </c>
      <c r="G14" s="31">
        <v>14.5</v>
      </c>
      <c r="H14" s="31"/>
      <c r="I14" s="31">
        <v>79.2</v>
      </c>
      <c r="J14" s="31">
        <v>72.900000000000006</v>
      </c>
    </row>
    <row r="15" spans="1:10" ht="10.199999999999999">
      <c r="A15" s="23" t="s">
        <v>74</v>
      </c>
      <c r="B15" s="31">
        <v>4.7</v>
      </c>
      <c r="C15" s="31">
        <v>16.7</v>
      </c>
      <c r="D15" s="31">
        <v>23</v>
      </c>
      <c r="E15" s="31">
        <v>18</v>
      </c>
      <c r="F15" s="31">
        <v>18.899999999999999</v>
      </c>
      <c r="G15" s="31">
        <v>23.2</v>
      </c>
      <c r="H15" s="31"/>
      <c r="I15" s="31">
        <v>103.5</v>
      </c>
      <c r="J15" s="31">
        <v>99.3</v>
      </c>
    </row>
    <row r="16" spans="1:10" ht="10.199999999999999">
      <c r="A16" s="32" t="s">
        <v>75</v>
      </c>
      <c r="B16" s="33">
        <v>11.5</v>
      </c>
      <c r="C16" s="33">
        <v>30.1</v>
      </c>
      <c r="D16" s="33">
        <v>41.3</v>
      </c>
      <c r="E16" s="33">
        <v>32.200000000000003</v>
      </c>
      <c r="F16" s="33">
        <v>30</v>
      </c>
      <c r="G16" s="33">
        <v>37.9</v>
      </c>
      <c r="H16" s="33"/>
      <c r="I16" s="33">
        <v>182.9</v>
      </c>
      <c r="J16" s="33">
        <v>172.2</v>
      </c>
    </row>
    <row r="17" spans="1:17" ht="10.199999999999999">
      <c r="A17" s="32"/>
      <c r="B17" s="33"/>
      <c r="C17" s="33"/>
      <c r="D17" s="33"/>
      <c r="E17" s="33"/>
      <c r="F17" s="33"/>
      <c r="G17" s="33"/>
      <c r="H17" s="33"/>
      <c r="I17" s="33"/>
      <c r="J17" s="33"/>
    </row>
    <row r="18" spans="1:17" ht="10.199999999999999">
      <c r="A18" s="23" t="s">
        <v>76</v>
      </c>
      <c r="B18" s="26">
        <v>24.7</v>
      </c>
      <c r="C18" s="26">
        <v>27.5</v>
      </c>
      <c r="D18" s="26">
        <v>29.5</v>
      </c>
      <c r="E18" s="26">
        <v>30.1</v>
      </c>
      <c r="F18" s="26">
        <v>30.8</v>
      </c>
      <c r="G18" s="26">
        <v>30.3</v>
      </c>
      <c r="H18" s="26"/>
      <c r="I18" s="26">
        <v>29</v>
      </c>
      <c r="J18" s="26">
        <v>29.5</v>
      </c>
    </row>
    <row r="19" spans="1:17" ht="10.199999999999999">
      <c r="A19" s="22" t="s">
        <v>77</v>
      </c>
      <c r="B19" s="26">
        <v>23.2</v>
      </c>
      <c r="C19" s="26">
        <v>25.8</v>
      </c>
      <c r="D19" s="26">
        <v>28.4</v>
      </c>
      <c r="E19" s="26">
        <v>29.2</v>
      </c>
      <c r="F19" s="26">
        <v>30</v>
      </c>
      <c r="G19" s="26">
        <v>30</v>
      </c>
      <c r="H19" s="26"/>
      <c r="I19" s="26">
        <v>28.2</v>
      </c>
      <c r="J19" s="26">
        <v>28.8</v>
      </c>
    </row>
    <row r="20" spans="1:17" ht="10.199999999999999">
      <c r="A20" s="32"/>
      <c r="B20" s="33"/>
      <c r="C20" s="33"/>
      <c r="D20" s="33"/>
      <c r="E20" s="33"/>
      <c r="F20" s="33"/>
      <c r="G20" s="33"/>
      <c r="H20" s="33"/>
      <c r="I20" s="33"/>
      <c r="J20" s="33"/>
    </row>
    <row r="21" spans="1:17" s="9" customFormat="1" ht="10.199999999999999">
      <c r="A21" s="34" t="s">
        <v>23</v>
      </c>
      <c r="B21" s="12">
        <v>25.7</v>
      </c>
      <c r="C21" s="12">
        <v>53.7</v>
      </c>
      <c r="D21" s="12">
        <v>57.4</v>
      </c>
      <c r="E21" s="12">
        <v>39.6</v>
      </c>
      <c r="F21" s="12">
        <v>37.700000000000003</v>
      </c>
      <c r="G21" s="12">
        <v>44.9</v>
      </c>
      <c r="H21" s="12"/>
      <c r="I21" s="12">
        <v>258.8</v>
      </c>
      <c r="J21" s="12">
        <v>233.7</v>
      </c>
    </row>
    <row r="22" spans="1:17" ht="10.199999999999999">
      <c r="A22" s="35"/>
      <c r="B22" s="36"/>
      <c r="C22" s="36"/>
      <c r="D22" s="36"/>
      <c r="E22" s="36"/>
      <c r="F22" s="36"/>
      <c r="G22" s="36"/>
      <c r="H22" s="36"/>
      <c r="I22" s="36"/>
      <c r="J22" s="36"/>
    </row>
    <row r="23" spans="1:17" ht="10.199999999999999">
      <c r="A23" s="29" t="s">
        <v>24</v>
      </c>
      <c r="B23" s="36"/>
      <c r="C23" s="36"/>
      <c r="D23" s="36"/>
      <c r="E23" s="36"/>
      <c r="F23" s="36"/>
      <c r="G23" s="36"/>
      <c r="H23" s="36"/>
      <c r="I23" s="36"/>
      <c r="J23" s="36"/>
    </row>
    <row r="24" spans="1:17" ht="14.4">
      <c r="A24" s="23" t="s">
        <v>71</v>
      </c>
      <c r="B24" s="31">
        <v>3.3</v>
      </c>
      <c r="C24" s="31">
        <v>3.1</v>
      </c>
      <c r="D24" s="31">
        <v>2.6</v>
      </c>
      <c r="E24" s="31">
        <v>0.6</v>
      </c>
      <c r="F24" s="31">
        <v>1.1000000000000001</v>
      </c>
      <c r="G24" s="31">
        <v>1.5</v>
      </c>
      <c r="H24" s="31"/>
      <c r="I24" s="31">
        <v>12.5</v>
      </c>
      <c r="J24" s="31">
        <v>8.9</v>
      </c>
      <c r="M24" s="125"/>
      <c r="N24" s="126"/>
      <c r="O24" s="127"/>
      <c r="P24" s="127"/>
      <c r="Q24" s="127"/>
    </row>
    <row r="25" spans="1:17" ht="14.4">
      <c r="A25" s="23" t="s">
        <v>72</v>
      </c>
      <c r="B25" s="31">
        <v>11.1</v>
      </c>
      <c r="C25" s="31">
        <v>17.899999999999999</v>
      </c>
      <c r="D25" s="31">
        <v>14.1</v>
      </c>
      <c r="E25" s="31">
        <v>7.8</v>
      </c>
      <c r="F25" s="31">
        <v>6.7</v>
      </c>
      <c r="G25" s="31">
        <v>8.5</v>
      </c>
      <c r="H25" s="31"/>
      <c r="I25" s="31">
        <v>66.2</v>
      </c>
      <c r="J25" s="31">
        <v>54.8</v>
      </c>
      <c r="M25" s="125"/>
      <c r="N25" s="126"/>
      <c r="O25" s="127"/>
      <c r="P25" s="127"/>
      <c r="Q25" s="127"/>
    </row>
    <row r="26" spans="1:17" ht="10.199999999999999">
      <c r="A26" s="23" t="s">
        <v>73</v>
      </c>
      <c r="B26" s="31">
        <v>5.3</v>
      </c>
      <c r="C26" s="31">
        <v>14.3</v>
      </c>
      <c r="D26" s="31">
        <v>13.7</v>
      </c>
      <c r="E26" s="31">
        <v>12.5</v>
      </c>
      <c r="F26" s="31">
        <v>12.9</v>
      </c>
      <c r="G26" s="31">
        <v>15.6</v>
      </c>
      <c r="H26" s="31"/>
      <c r="I26" s="31">
        <v>73.5</v>
      </c>
      <c r="J26" s="31">
        <v>68.7</v>
      </c>
    </row>
    <row r="27" spans="1:17" ht="14.4">
      <c r="A27" s="23" t="s">
        <v>74</v>
      </c>
      <c r="B27" s="31">
        <v>4.4000000000000004</v>
      </c>
      <c r="C27" s="31">
        <v>17.3</v>
      </c>
      <c r="D27" s="31">
        <v>29.9</v>
      </c>
      <c r="E27" s="31">
        <v>22.8</v>
      </c>
      <c r="F27" s="31">
        <v>23.5</v>
      </c>
      <c r="G27" s="31">
        <v>26.8</v>
      </c>
      <c r="H27" s="31"/>
      <c r="I27" s="31">
        <v>124.8</v>
      </c>
      <c r="J27" s="31">
        <v>120.2</v>
      </c>
      <c r="M27" s="125"/>
      <c r="N27" s="126"/>
      <c r="O27" s="127"/>
      <c r="P27" s="127"/>
      <c r="Q27" s="127"/>
    </row>
    <row r="28" spans="1:17" ht="10.199999999999999">
      <c r="A28" s="32" t="s">
        <v>75</v>
      </c>
      <c r="B28" s="33">
        <v>9.3000000000000007</v>
      </c>
      <c r="C28" s="33">
        <v>31.1</v>
      </c>
      <c r="D28" s="33">
        <v>43.9</v>
      </c>
      <c r="E28" s="33">
        <v>35.5</v>
      </c>
      <c r="F28" s="33">
        <v>36.4</v>
      </c>
      <c r="G28" s="33">
        <v>42.5</v>
      </c>
      <c r="H28" s="33"/>
      <c r="I28" s="33">
        <v>198.7</v>
      </c>
      <c r="J28" s="33">
        <v>189.1</v>
      </c>
    </row>
    <row r="29" spans="1:17" ht="10.199999999999999">
      <c r="A29" s="32"/>
      <c r="B29" s="33"/>
      <c r="C29" s="33"/>
      <c r="D29" s="33"/>
      <c r="E29" s="33"/>
      <c r="F29" s="33"/>
      <c r="G29" s="33"/>
      <c r="H29" s="33"/>
      <c r="I29" s="33"/>
      <c r="J29" s="33"/>
    </row>
    <row r="30" spans="1:17" ht="10.199999999999999">
      <c r="A30" s="23" t="s">
        <v>76</v>
      </c>
      <c r="B30" s="26">
        <v>24.2</v>
      </c>
      <c r="C30" s="26">
        <v>28.6</v>
      </c>
      <c r="D30" s="26">
        <v>31</v>
      </c>
      <c r="E30" s="26">
        <v>31.3</v>
      </c>
      <c r="F30" s="26">
        <v>30.9</v>
      </c>
      <c r="G30" s="26">
        <v>31.5</v>
      </c>
      <c r="H30" s="26"/>
      <c r="I30" s="26">
        <v>30.1</v>
      </c>
      <c r="J30" s="26">
        <v>30.7</v>
      </c>
    </row>
    <row r="31" spans="1:17" ht="10.199999999999999">
      <c r="A31" s="22" t="s">
        <v>77</v>
      </c>
      <c r="B31" s="26">
        <v>22.8</v>
      </c>
      <c r="C31" s="26">
        <v>26.2</v>
      </c>
      <c r="D31" s="26">
        <v>29.9</v>
      </c>
      <c r="E31" s="26">
        <v>30.4</v>
      </c>
      <c r="F31" s="26">
        <v>30.6</v>
      </c>
      <c r="G31" s="26">
        <v>30.1</v>
      </c>
      <c r="H31" s="26"/>
      <c r="I31" s="26">
        <v>29.1</v>
      </c>
      <c r="J31" s="26">
        <v>29.5</v>
      </c>
    </row>
    <row r="32" spans="1:17" ht="10.199999999999999">
      <c r="A32" s="32"/>
      <c r="B32" s="33"/>
      <c r="C32" s="33"/>
      <c r="D32" s="33"/>
      <c r="E32" s="33"/>
      <c r="F32" s="33"/>
      <c r="G32" s="33"/>
      <c r="H32" s="33"/>
      <c r="I32" s="33"/>
      <c r="J32" s="33"/>
    </row>
    <row r="33" spans="1:17" s="9" customFormat="1" ht="14.4">
      <c r="A33" s="34" t="s">
        <v>25</v>
      </c>
      <c r="B33" s="12">
        <v>24.3</v>
      </c>
      <c r="C33" s="12">
        <v>52.2</v>
      </c>
      <c r="D33" s="12">
        <v>60.5</v>
      </c>
      <c r="E33" s="12">
        <v>43.8</v>
      </c>
      <c r="F33" s="12">
        <v>43.8</v>
      </c>
      <c r="G33" s="12">
        <v>52.4</v>
      </c>
      <c r="H33" s="12"/>
      <c r="I33" s="12">
        <v>277.3</v>
      </c>
      <c r="J33" s="12">
        <v>253.1</v>
      </c>
      <c r="M33" s="125"/>
      <c r="N33" s="126"/>
      <c r="O33" s="128"/>
      <c r="P33" s="128"/>
      <c r="Q33" s="128"/>
    </row>
    <row r="34" spans="1:17" ht="14.4">
      <c r="A34" s="35"/>
      <c r="B34" s="36"/>
      <c r="C34" s="36"/>
      <c r="D34" s="36"/>
      <c r="E34" s="36"/>
      <c r="F34" s="36"/>
      <c r="G34" s="36"/>
      <c r="H34" s="36"/>
      <c r="I34" s="36"/>
      <c r="J34" s="36"/>
      <c r="M34" s="125"/>
      <c r="N34" s="126"/>
      <c r="O34" s="127"/>
      <c r="P34" s="127"/>
      <c r="Q34" s="127"/>
    </row>
    <row r="35" spans="1:17" ht="14.4">
      <c r="A35" s="29" t="s">
        <v>26</v>
      </c>
      <c r="B35" s="36"/>
      <c r="C35" s="36"/>
      <c r="D35" s="36"/>
      <c r="E35" s="36"/>
      <c r="F35" s="36"/>
      <c r="G35" s="36"/>
      <c r="H35" s="36"/>
      <c r="I35" s="36"/>
      <c r="J35" s="36"/>
      <c r="M35" s="125"/>
      <c r="N35" s="126"/>
      <c r="O35" s="127"/>
      <c r="P35"/>
      <c r="Q35" s="127"/>
    </row>
    <row r="36" spans="1:17" ht="14.4">
      <c r="A36" s="23" t="s">
        <v>71</v>
      </c>
      <c r="B36" s="31">
        <v>3.9</v>
      </c>
      <c r="C36" s="31">
        <v>8</v>
      </c>
      <c r="D36" s="31">
        <v>3.2</v>
      </c>
      <c r="E36" s="31">
        <v>1.2</v>
      </c>
      <c r="F36" s="31">
        <v>1.9</v>
      </c>
      <c r="G36" s="31">
        <v>2.2999999999999998</v>
      </c>
      <c r="H36" s="31"/>
      <c r="I36" s="31">
        <v>20.8</v>
      </c>
      <c r="J36" s="31">
        <v>17</v>
      </c>
      <c r="M36" s="129"/>
      <c r="N36" s="129"/>
      <c r="P36"/>
    </row>
    <row r="37" spans="1:17" ht="14.4">
      <c r="A37" s="23" t="s">
        <v>72</v>
      </c>
      <c r="B37" s="31">
        <v>24.7</v>
      </c>
      <c r="C37" s="31">
        <v>36</v>
      </c>
      <c r="D37" s="31">
        <v>29.6</v>
      </c>
      <c r="E37" s="31">
        <v>15</v>
      </c>
      <c r="F37" s="31">
        <v>13.4</v>
      </c>
      <c r="G37" s="31">
        <v>14.7</v>
      </c>
      <c r="H37" s="31"/>
      <c r="I37" s="31">
        <v>133.5</v>
      </c>
      <c r="J37" s="31">
        <v>108.6</v>
      </c>
      <c r="P37"/>
    </row>
    <row r="38" spans="1:17" ht="14.4">
      <c r="A38" s="23" t="s">
        <v>73</v>
      </c>
      <c r="B38" s="31">
        <v>11.6</v>
      </c>
      <c r="C38" s="31">
        <v>28.4</v>
      </c>
      <c r="D38" s="31">
        <v>32.4</v>
      </c>
      <c r="E38" s="31">
        <v>26.3</v>
      </c>
      <c r="F38" s="31">
        <v>23.9</v>
      </c>
      <c r="G38" s="31">
        <v>30</v>
      </c>
      <c r="H38" s="31"/>
      <c r="I38" s="31">
        <v>152.9</v>
      </c>
      <c r="J38" s="31">
        <v>141.1</v>
      </c>
      <c r="P38"/>
    </row>
    <row r="39" spans="1:17" ht="14.4">
      <c r="A39" s="23" t="s">
        <v>74</v>
      </c>
      <c r="B39" s="31">
        <v>9</v>
      </c>
      <c r="C39" s="31">
        <v>34</v>
      </c>
      <c r="D39" s="31">
        <v>52.7</v>
      </c>
      <c r="E39" s="31">
        <v>40.799999999999997</v>
      </c>
      <c r="F39" s="259">
        <v>42</v>
      </c>
      <c r="G39" s="261">
        <v>50.1</v>
      </c>
      <c r="H39" s="31"/>
      <c r="I39" s="31">
        <v>228.6</v>
      </c>
      <c r="J39" s="31">
        <v>219.5</v>
      </c>
      <c r="P39"/>
    </row>
    <row r="40" spans="1:17" ht="14.4">
      <c r="A40" s="32" t="s">
        <v>75</v>
      </c>
      <c r="B40" s="33">
        <v>20.8</v>
      </c>
      <c r="C40" s="33">
        <v>62.1</v>
      </c>
      <c r="D40" s="33">
        <v>85.5</v>
      </c>
      <c r="E40" s="33">
        <v>67.2</v>
      </c>
      <c r="F40" s="33">
        <v>66.599999999999994</v>
      </c>
      <c r="G40" s="33">
        <v>80.099999999999994</v>
      </c>
      <c r="H40" s="33"/>
      <c r="I40" s="33">
        <v>381.8</v>
      </c>
      <c r="J40" s="33">
        <v>361</v>
      </c>
      <c r="M40" s="129"/>
      <c r="N40" s="126"/>
      <c r="P40"/>
      <c r="Q40" s="127"/>
    </row>
    <row r="41" spans="1:17" ht="14.4">
      <c r="A41" s="32"/>
      <c r="B41" s="33"/>
      <c r="C41" s="33"/>
      <c r="D41" s="33"/>
      <c r="E41" s="33"/>
      <c r="F41" s="33"/>
      <c r="G41" s="33"/>
      <c r="H41" s="33"/>
      <c r="I41" s="33"/>
      <c r="J41" s="33"/>
      <c r="M41" s="798" t="s">
        <v>625</v>
      </c>
      <c r="N41" s="799"/>
      <c r="O41" s="127"/>
      <c r="P41" s="127"/>
      <c r="Q41" s="127"/>
    </row>
    <row r="42" spans="1:17" ht="14.4">
      <c r="A42" s="23" t="s">
        <v>76</v>
      </c>
      <c r="B42" s="26">
        <v>24.4</v>
      </c>
      <c r="C42" s="26">
        <v>28</v>
      </c>
      <c r="D42" s="26">
        <v>30.3</v>
      </c>
      <c r="E42" s="26">
        <v>30.7</v>
      </c>
      <c r="F42" s="26">
        <v>30.9</v>
      </c>
      <c r="G42" s="26">
        <v>31</v>
      </c>
      <c r="H42" s="26"/>
      <c r="I42" s="26">
        <v>29.6</v>
      </c>
      <c r="J42" s="26">
        <v>30.1</v>
      </c>
      <c r="M42" s="289" t="s">
        <v>345</v>
      </c>
      <c r="N42" s="290">
        <f>SUM(F39:G39)</f>
        <v>92.1</v>
      </c>
      <c r="O42" s="127"/>
      <c r="P42" s="120" t="s">
        <v>612</v>
      </c>
      <c r="Q42" s="351" t="s">
        <v>613</v>
      </c>
    </row>
    <row r="43" spans="1:17" ht="14.4">
      <c r="A43" s="22" t="s">
        <v>77</v>
      </c>
      <c r="B43" s="26">
        <v>22.8</v>
      </c>
      <c r="C43" s="26">
        <v>26.1</v>
      </c>
      <c r="D43" s="26">
        <v>29.3</v>
      </c>
      <c r="E43" s="26">
        <v>29.9</v>
      </c>
      <c r="F43" s="26">
        <v>30.5</v>
      </c>
      <c r="G43" s="26">
        <v>30.1</v>
      </c>
      <c r="H43" s="26"/>
      <c r="I43" s="26">
        <v>28.6</v>
      </c>
      <c r="J43" s="26">
        <v>29.1</v>
      </c>
      <c r="M43" s="291" t="s">
        <v>346</v>
      </c>
      <c r="N43" s="292">
        <f>SUM(F45:G45)</f>
        <v>179.39999999999998</v>
      </c>
      <c r="O43" s="127"/>
      <c r="P43" s="352" t="s">
        <v>362</v>
      </c>
      <c r="Q43" s="256">
        <f>SUM(F45:G45)</f>
        <v>179.39999999999998</v>
      </c>
    </row>
    <row r="44" spans="1:17" ht="14.4">
      <c r="A44" s="32"/>
      <c r="B44" s="33"/>
      <c r="C44" s="33"/>
      <c r="D44" s="33"/>
      <c r="E44" s="33"/>
      <c r="F44" s="33"/>
      <c r="G44" s="33"/>
      <c r="H44" s="33"/>
      <c r="I44" s="33"/>
      <c r="J44" s="33"/>
      <c r="M44" s="350" t="s">
        <v>616</v>
      </c>
      <c r="N44" s="294">
        <f>SUM(F39:G39)/SUM(F45:G45)*100</f>
        <v>51.337792642140471</v>
      </c>
      <c r="O44" s="127"/>
      <c r="P44" s="353" t="s">
        <v>611</v>
      </c>
      <c r="Q44" s="255">
        <f>G45</f>
        <v>97.6</v>
      </c>
    </row>
    <row r="45" spans="1:17" ht="10.199999999999999">
      <c r="A45" s="37" t="s">
        <v>27</v>
      </c>
      <c r="B45" s="11">
        <v>49.4</v>
      </c>
      <c r="C45" s="11">
        <v>105.8</v>
      </c>
      <c r="D45" s="11">
        <v>117.8</v>
      </c>
      <c r="E45" s="11">
        <v>83.7</v>
      </c>
      <c r="F45" s="348">
        <v>81.8</v>
      </c>
      <c r="G45" s="349">
        <v>97.6</v>
      </c>
      <c r="H45" s="11"/>
      <c r="I45" s="11">
        <v>536.29999999999995</v>
      </c>
      <c r="J45" s="11">
        <v>486.3</v>
      </c>
    </row>
    <row r="46" spans="1:17" ht="10.199999999999999">
      <c r="A46" s="122"/>
      <c r="B46" s="12"/>
      <c r="C46" s="12"/>
      <c r="D46" s="12"/>
      <c r="E46" s="12"/>
      <c r="F46" s="12"/>
      <c r="G46" s="12"/>
      <c r="H46" s="12"/>
      <c r="I46" s="12"/>
      <c r="J46" s="12"/>
    </row>
    <row r="47" spans="1:17" ht="10.199999999999999">
      <c r="A47" s="39" t="s">
        <v>28</v>
      </c>
      <c r="B47" s="12"/>
      <c r="C47" s="12"/>
      <c r="D47" s="12"/>
      <c r="E47" s="12"/>
      <c r="F47" s="12"/>
      <c r="G47" s="12"/>
      <c r="H47" s="12"/>
      <c r="I47" s="12"/>
      <c r="J47" s="12"/>
    </row>
    <row r="48" spans="1:17" ht="10.199999999999999"/>
    <row r="49" spans="1:6" ht="10.199999999999999">
      <c r="A49" s="123"/>
      <c r="B49" s="123"/>
      <c r="C49" s="123"/>
      <c r="D49" s="123"/>
      <c r="E49" s="123"/>
      <c r="F49" s="123"/>
    </row>
    <row r="50" spans="1:6" ht="10.199999999999999"/>
    <row r="51" spans="1:6" ht="10.199999999999999">
      <c r="A51" s="123"/>
    </row>
  </sheetData>
  <mergeCells count="3">
    <mergeCell ref="B6:G6"/>
    <mergeCell ref="A8:J8"/>
    <mergeCell ref="M41:N41"/>
  </mergeCells>
  <hyperlinks>
    <hyperlink ref="A47" r:id="rId1" display="© Commonwealth of Australia &lt;&lt;yyyy&gt;&gt;" xr:uid="{05184A60-1046-481B-BB62-74824D7D57C4}"/>
  </hyperlinks>
  <pageMargins left="0.7" right="0.7" top="0.75" bottom="0.75" header="0.3" footer="0.3"/>
  <pageSetup orientation="portrait" r:id="rId2"/>
  <drawing r:id="rId3"/>
  <legacy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35ADC8-CC77-4145-A684-E593E9EA3E6F}">
  <sheetPr>
    <tabColor theme="4" tint="0.59999389629810485"/>
  </sheetPr>
  <dimension ref="A1:N91"/>
  <sheetViews>
    <sheetView zoomScale="70" zoomScaleNormal="70" workbookViewId="0">
      <pane ySplit="8" topLeftCell="A54" activePane="bottomLeft" state="frozen"/>
      <selection activeCell="B59" sqref="B59"/>
      <selection pane="bottomLeft" activeCell="Q72" sqref="Q72"/>
    </sheetView>
  </sheetViews>
  <sheetFormatPr defaultRowHeight="14.4"/>
  <cols>
    <col min="1" max="1" width="44.44140625" customWidth="1"/>
    <col min="2" max="5" width="5" bestFit="1" customWidth="1"/>
    <col min="6" max="6" width="6" bestFit="1" customWidth="1"/>
    <col min="7" max="7" width="7.44140625" bestFit="1" customWidth="1"/>
    <col min="9" max="10" width="8" bestFit="1" customWidth="1"/>
    <col min="13" max="13" width="15.33203125" customWidth="1"/>
  </cols>
  <sheetData>
    <row r="1" spans="1:10" ht="36.6">
      <c r="A1" s="24" t="s">
        <v>6</v>
      </c>
      <c r="B1" s="24"/>
      <c r="C1" s="24"/>
      <c r="D1" s="24"/>
      <c r="E1" s="15"/>
      <c r="F1" s="15"/>
      <c r="G1" s="15"/>
      <c r="H1" s="15"/>
      <c r="I1" s="15"/>
      <c r="J1" s="15"/>
    </row>
    <row r="2" spans="1:10" ht="15.6">
      <c r="A2" s="16" t="s">
        <v>5</v>
      </c>
    </row>
    <row r="3" spans="1:10">
      <c r="A3" s="18" t="s">
        <v>7</v>
      </c>
    </row>
    <row r="4" spans="1:10">
      <c r="A4" s="19" t="s">
        <v>364</v>
      </c>
    </row>
    <row r="5" spans="1:10">
      <c r="A5" s="19"/>
    </row>
    <row r="6" spans="1:10">
      <c r="A6" s="19"/>
      <c r="B6" s="796" t="s">
        <v>41</v>
      </c>
      <c r="C6" s="801"/>
      <c r="D6" s="801"/>
      <c r="E6" s="801"/>
      <c r="F6" s="801"/>
      <c r="G6" s="801"/>
    </row>
    <row r="7" spans="1:10" ht="31.8">
      <c r="A7" s="20"/>
      <c r="B7" s="27" t="s">
        <v>9</v>
      </c>
      <c r="C7" s="27" t="s">
        <v>10</v>
      </c>
      <c r="D7" s="27" t="s">
        <v>11</v>
      </c>
      <c r="E7" s="27" t="s">
        <v>12</v>
      </c>
      <c r="F7" s="27" t="s">
        <v>13</v>
      </c>
      <c r="G7" s="27" t="s">
        <v>14</v>
      </c>
      <c r="H7" s="27"/>
      <c r="I7" s="79" t="s">
        <v>15</v>
      </c>
      <c r="J7" s="38" t="s">
        <v>16</v>
      </c>
    </row>
    <row r="8" spans="1:10">
      <c r="A8" s="800" t="s">
        <v>38</v>
      </c>
      <c r="B8" s="800"/>
      <c r="C8" s="800"/>
      <c r="D8" s="800"/>
      <c r="E8" s="800"/>
      <c r="F8" s="800"/>
      <c r="G8" s="800"/>
      <c r="H8" s="800"/>
      <c r="I8" s="800"/>
      <c r="J8" s="800"/>
    </row>
    <row r="9" spans="1:10">
      <c r="A9" s="21"/>
      <c r="B9" s="21"/>
      <c r="C9" s="21"/>
      <c r="D9" s="21"/>
      <c r="E9" s="21"/>
      <c r="F9" s="21"/>
      <c r="G9" s="21"/>
      <c r="H9" s="21"/>
      <c r="I9" s="21"/>
      <c r="J9" s="21"/>
    </row>
    <row r="10" spans="1:10">
      <c r="A10" s="138" t="s">
        <v>17</v>
      </c>
      <c r="B10" s="30"/>
      <c r="C10" s="30"/>
      <c r="D10" s="30"/>
      <c r="E10" s="30"/>
      <c r="F10" s="30"/>
      <c r="G10" s="30"/>
      <c r="H10" s="30"/>
      <c r="I10" s="30"/>
      <c r="J10" s="30"/>
    </row>
    <row r="11" spans="1:10">
      <c r="A11" s="139" t="s">
        <v>231</v>
      </c>
      <c r="B11" s="30"/>
      <c r="C11" s="30"/>
      <c r="D11" s="30"/>
      <c r="E11" s="30"/>
      <c r="F11" s="30"/>
      <c r="G11" s="30"/>
      <c r="H11" s="30"/>
      <c r="I11" s="30"/>
      <c r="J11" s="30"/>
    </row>
    <row r="12" spans="1:10">
      <c r="A12" s="140" t="s">
        <v>18</v>
      </c>
      <c r="B12" s="133">
        <v>4.0999999999999996</v>
      </c>
      <c r="C12" s="133">
        <v>22.9</v>
      </c>
      <c r="D12" s="133">
        <v>29.9</v>
      </c>
      <c r="E12" s="133">
        <v>20.5</v>
      </c>
      <c r="F12" s="133">
        <v>17.600000000000001</v>
      </c>
      <c r="G12" s="133">
        <v>16.3</v>
      </c>
      <c r="H12" s="133"/>
      <c r="I12" s="133">
        <v>110.4</v>
      </c>
      <c r="J12" s="133">
        <v>106.5</v>
      </c>
    </row>
    <row r="13" spans="1:10">
      <c r="A13" s="141" t="s">
        <v>19</v>
      </c>
      <c r="B13" s="133">
        <v>3</v>
      </c>
      <c r="C13" s="133">
        <v>18.899999999999999</v>
      </c>
      <c r="D13" s="133">
        <v>27</v>
      </c>
      <c r="E13" s="133">
        <v>19.2</v>
      </c>
      <c r="F13" s="133">
        <v>16.7</v>
      </c>
      <c r="G13" s="133">
        <v>15.6</v>
      </c>
      <c r="H13" s="133"/>
      <c r="I13" s="133">
        <v>101.1</v>
      </c>
      <c r="J13" s="133">
        <v>98.1</v>
      </c>
    </row>
    <row r="14" spans="1:10">
      <c r="A14" s="141" t="s">
        <v>20</v>
      </c>
      <c r="B14" s="133">
        <v>1</v>
      </c>
      <c r="C14" s="133">
        <v>3.5</v>
      </c>
      <c r="D14" s="133">
        <v>2.2999999999999998</v>
      </c>
      <c r="E14" s="133">
        <v>1.1000000000000001</v>
      </c>
      <c r="F14" s="133">
        <v>1.2</v>
      </c>
      <c r="G14" s="133">
        <v>0.6</v>
      </c>
      <c r="H14" s="133"/>
      <c r="I14" s="133">
        <v>9.8000000000000007</v>
      </c>
      <c r="J14" s="133">
        <v>8.8000000000000007</v>
      </c>
    </row>
    <row r="15" spans="1:10">
      <c r="A15" s="140" t="s">
        <v>21</v>
      </c>
      <c r="B15" s="133">
        <v>0.6</v>
      </c>
      <c r="C15" s="133">
        <v>5.6</v>
      </c>
      <c r="D15" s="133">
        <v>10.1</v>
      </c>
      <c r="E15" s="133">
        <v>9.8000000000000007</v>
      </c>
      <c r="F15" s="133">
        <v>11.2</v>
      </c>
      <c r="G15" s="133">
        <v>17.899999999999999</v>
      </c>
      <c r="H15" s="133"/>
      <c r="I15" s="133">
        <v>54.3</v>
      </c>
      <c r="J15" s="133">
        <v>54</v>
      </c>
    </row>
    <row r="16" spans="1:10">
      <c r="A16" s="140" t="s">
        <v>22</v>
      </c>
      <c r="B16" s="133">
        <v>21.2</v>
      </c>
      <c r="C16" s="133">
        <v>25.2</v>
      </c>
      <c r="D16" s="133">
        <v>17.399999999999999</v>
      </c>
      <c r="E16" s="133">
        <v>10.1</v>
      </c>
      <c r="F16" s="133">
        <v>9.1</v>
      </c>
      <c r="G16" s="133">
        <v>10.8</v>
      </c>
      <c r="H16" s="133"/>
      <c r="I16" s="133">
        <v>93.9</v>
      </c>
      <c r="J16" s="133">
        <v>72.5</v>
      </c>
    </row>
    <row r="17" spans="1:12">
      <c r="A17" s="142"/>
      <c r="B17" s="36"/>
      <c r="C17" s="36"/>
      <c r="D17" s="36"/>
      <c r="E17" s="36"/>
      <c r="F17" s="36"/>
      <c r="G17" s="36"/>
      <c r="H17" s="36"/>
      <c r="I17" s="36"/>
      <c r="J17" s="36"/>
    </row>
    <row r="18" spans="1:12">
      <c r="A18" s="142" t="s">
        <v>232</v>
      </c>
      <c r="B18" s="36"/>
      <c r="C18" s="36"/>
      <c r="D18" s="36"/>
      <c r="E18" s="36"/>
      <c r="F18" s="36"/>
      <c r="G18" s="36"/>
      <c r="H18" s="36"/>
      <c r="I18" s="36"/>
      <c r="J18" s="36"/>
    </row>
    <row r="19" spans="1:12">
      <c r="A19" s="140" t="s">
        <v>233</v>
      </c>
      <c r="B19" s="133">
        <v>2.1</v>
      </c>
      <c r="C19" s="133">
        <v>12.5</v>
      </c>
      <c r="D19" s="133">
        <v>9.6</v>
      </c>
      <c r="E19" s="133">
        <v>4.9000000000000004</v>
      </c>
      <c r="F19" s="133">
        <v>3.6</v>
      </c>
      <c r="G19" s="133">
        <v>3.4</v>
      </c>
      <c r="H19" s="133"/>
      <c r="I19" s="133">
        <v>35.9</v>
      </c>
      <c r="J19" s="133">
        <v>33.799999999999997</v>
      </c>
    </row>
    <row r="20" spans="1:12">
      <c r="A20" s="140" t="s">
        <v>234</v>
      </c>
      <c r="B20" s="133">
        <v>0.3</v>
      </c>
      <c r="C20" s="133">
        <v>3.9</v>
      </c>
      <c r="D20" s="133">
        <v>11</v>
      </c>
      <c r="E20" s="133">
        <v>7.4</v>
      </c>
      <c r="F20" s="133">
        <v>7.3</v>
      </c>
      <c r="G20" s="133">
        <v>5.7</v>
      </c>
      <c r="H20" s="133"/>
      <c r="I20" s="133">
        <v>36</v>
      </c>
      <c r="J20" s="133">
        <v>35.700000000000003</v>
      </c>
    </row>
    <row r="21" spans="1:12">
      <c r="A21" s="140" t="s">
        <v>235</v>
      </c>
      <c r="B21" s="133">
        <v>0.3</v>
      </c>
      <c r="C21" s="133">
        <v>2.5</v>
      </c>
      <c r="D21" s="133">
        <v>7.1</v>
      </c>
      <c r="E21" s="133">
        <v>7.3</v>
      </c>
      <c r="F21" s="133">
        <v>5.5</v>
      </c>
      <c r="G21" s="133">
        <v>6.4</v>
      </c>
      <c r="H21" s="133"/>
      <c r="I21" s="133">
        <v>28.6</v>
      </c>
      <c r="J21" s="133">
        <v>28.5</v>
      </c>
    </row>
    <row r="22" spans="1:12">
      <c r="A22" s="143" t="s">
        <v>236</v>
      </c>
      <c r="B22" s="134">
        <v>3</v>
      </c>
      <c r="C22" s="134">
        <v>18.899999999999999</v>
      </c>
      <c r="D22" s="134">
        <v>27</v>
      </c>
      <c r="E22" s="134">
        <v>19.2</v>
      </c>
      <c r="F22" s="134">
        <v>16.7</v>
      </c>
      <c r="G22" s="134">
        <v>15.6</v>
      </c>
      <c r="H22" s="134"/>
      <c r="I22" s="134">
        <v>101.1</v>
      </c>
      <c r="J22" s="134">
        <v>98.1</v>
      </c>
    </row>
    <row r="23" spans="1:12">
      <c r="A23" s="144"/>
      <c r="B23" s="36"/>
      <c r="C23" s="36"/>
      <c r="D23" s="36"/>
      <c r="E23" s="36"/>
      <c r="F23" s="36"/>
      <c r="G23" s="36"/>
      <c r="H23" s="36"/>
      <c r="I23" s="36"/>
      <c r="J23" s="36"/>
    </row>
    <row r="24" spans="1:12">
      <c r="A24" s="142" t="s">
        <v>237</v>
      </c>
      <c r="B24" s="145">
        <v>11</v>
      </c>
      <c r="C24" s="145">
        <v>8</v>
      </c>
      <c r="D24" s="145">
        <v>11.8</v>
      </c>
      <c r="E24" s="145">
        <v>14.6</v>
      </c>
      <c r="F24" s="145">
        <v>14.4</v>
      </c>
      <c r="G24" s="145">
        <v>16.100000000000001</v>
      </c>
      <c r="H24" s="145"/>
      <c r="I24" s="145">
        <v>12.6</v>
      </c>
      <c r="J24" s="145">
        <v>12.7</v>
      </c>
    </row>
    <row r="25" spans="1:12">
      <c r="A25" s="144"/>
      <c r="B25" s="36"/>
      <c r="C25" s="36"/>
      <c r="D25" s="36"/>
      <c r="E25" s="36"/>
      <c r="F25" s="36"/>
      <c r="G25" s="36"/>
      <c r="H25" s="36"/>
      <c r="I25" s="36"/>
      <c r="J25" s="36"/>
    </row>
    <row r="26" spans="1:12">
      <c r="A26" s="142" t="s">
        <v>238</v>
      </c>
      <c r="B26" s="36"/>
      <c r="C26" s="36"/>
      <c r="D26" s="36"/>
      <c r="E26" s="36"/>
      <c r="F26" s="36"/>
      <c r="G26" s="36"/>
      <c r="H26" s="36"/>
      <c r="I26" s="36"/>
      <c r="J26" s="36"/>
    </row>
    <row r="27" spans="1:12">
      <c r="A27" s="140" t="s">
        <v>239</v>
      </c>
      <c r="B27" s="133">
        <v>2.2999999999999998</v>
      </c>
      <c r="C27" s="133">
        <v>14.3</v>
      </c>
      <c r="D27" s="133">
        <v>14.7</v>
      </c>
      <c r="E27" s="133">
        <v>10.6</v>
      </c>
      <c r="F27" s="133">
        <v>6.6</v>
      </c>
      <c r="G27" s="133">
        <v>7.6</v>
      </c>
      <c r="H27" s="133"/>
      <c r="I27" s="133">
        <v>56.8</v>
      </c>
      <c r="J27" s="133">
        <v>54.4</v>
      </c>
    </row>
    <row r="28" spans="1:12">
      <c r="A28" s="140" t="s">
        <v>240</v>
      </c>
      <c r="B28" s="133">
        <v>1.8</v>
      </c>
      <c r="C28" s="133">
        <v>8.3000000000000007</v>
      </c>
      <c r="D28" s="133">
        <v>14.7</v>
      </c>
      <c r="E28" s="133">
        <v>9.4</v>
      </c>
      <c r="F28" s="133">
        <v>11.2</v>
      </c>
      <c r="G28" s="133">
        <v>8.4</v>
      </c>
      <c r="H28" s="133"/>
      <c r="I28" s="133">
        <v>53.4</v>
      </c>
      <c r="J28" s="133">
        <v>51.9</v>
      </c>
      <c r="K28" s="17"/>
      <c r="L28" s="17"/>
    </row>
    <row r="29" spans="1:12">
      <c r="A29" s="146" t="s">
        <v>241</v>
      </c>
      <c r="B29" s="134">
        <v>4.0999999999999996</v>
      </c>
      <c r="C29" s="134">
        <v>22.9</v>
      </c>
      <c r="D29" s="134">
        <v>29.9</v>
      </c>
      <c r="E29" s="134">
        <v>20.5</v>
      </c>
      <c r="F29" s="134">
        <v>17.600000000000001</v>
      </c>
      <c r="G29" s="134">
        <v>16.3</v>
      </c>
      <c r="H29" s="134"/>
      <c r="I29" s="134">
        <v>110.4</v>
      </c>
      <c r="J29" s="134">
        <v>106.5</v>
      </c>
      <c r="K29" s="17"/>
      <c r="L29" s="17"/>
    </row>
    <row r="30" spans="1:12">
      <c r="A30" s="146"/>
      <c r="B30" s="132"/>
      <c r="C30" s="132"/>
      <c r="D30" s="132"/>
      <c r="E30" s="132"/>
      <c r="F30" s="132"/>
      <c r="G30" s="132"/>
      <c r="H30" s="132"/>
      <c r="I30" s="132"/>
      <c r="J30" s="132"/>
      <c r="K30" s="17"/>
      <c r="L30" s="17"/>
    </row>
    <row r="31" spans="1:12">
      <c r="A31" s="147" t="s">
        <v>23</v>
      </c>
      <c r="B31" s="135">
        <v>25.7</v>
      </c>
      <c r="C31" s="135">
        <v>53.7</v>
      </c>
      <c r="D31" s="135">
        <v>57.4</v>
      </c>
      <c r="E31" s="135">
        <v>39.6</v>
      </c>
      <c r="F31" s="135">
        <v>37.700000000000003</v>
      </c>
      <c r="G31" s="135">
        <v>44.9</v>
      </c>
      <c r="H31" s="135"/>
      <c r="I31" s="135">
        <v>258.8</v>
      </c>
      <c r="J31" s="135">
        <v>233.7</v>
      </c>
      <c r="K31" s="17"/>
      <c r="L31" s="17"/>
    </row>
    <row r="32" spans="1:12">
      <c r="A32" s="142"/>
      <c r="B32" s="36"/>
      <c r="C32" s="36"/>
      <c r="D32" s="36"/>
      <c r="E32" s="36"/>
      <c r="F32" s="36"/>
      <c r="G32" s="36"/>
      <c r="H32" s="36"/>
      <c r="I32" s="36"/>
      <c r="J32" s="36"/>
      <c r="K32" s="17"/>
      <c r="L32" s="17"/>
    </row>
    <row r="33" spans="1:12">
      <c r="A33" s="138" t="s">
        <v>24</v>
      </c>
      <c r="B33" s="36"/>
      <c r="C33" s="36"/>
      <c r="D33" s="36"/>
      <c r="E33" s="36"/>
      <c r="F33" s="36"/>
      <c r="G33" s="36"/>
      <c r="H33" s="36"/>
      <c r="I33" s="36"/>
      <c r="J33" s="36"/>
      <c r="K33" s="17"/>
      <c r="L33" s="17"/>
    </row>
    <row r="34" spans="1:12">
      <c r="A34" s="139" t="s">
        <v>231</v>
      </c>
      <c r="B34" s="36"/>
      <c r="C34" s="36"/>
      <c r="D34" s="36"/>
      <c r="E34" s="36"/>
      <c r="F34" s="36"/>
      <c r="G34" s="36"/>
      <c r="H34" s="36"/>
      <c r="I34" s="36"/>
      <c r="J34" s="36"/>
      <c r="K34" s="17"/>
      <c r="L34" s="17"/>
    </row>
    <row r="35" spans="1:12">
      <c r="A35" s="140" t="s">
        <v>18</v>
      </c>
      <c r="B35" s="133">
        <v>2.2999999999999998</v>
      </c>
      <c r="C35" s="133">
        <v>19</v>
      </c>
      <c r="D35" s="133">
        <v>26.1</v>
      </c>
      <c r="E35" s="133">
        <v>21.2</v>
      </c>
      <c r="F35" s="133">
        <v>19</v>
      </c>
      <c r="G35" s="133">
        <v>18.7</v>
      </c>
      <c r="H35" s="133"/>
      <c r="I35" s="133">
        <v>106.6</v>
      </c>
      <c r="J35" s="133">
        <v>104.2</v>
      </c>
      <c r="K35" s="17"/>
      <c r="L35" s="17"/>
    </row>
    <row r="36" spans="1:12">
      <c r="A36" s="141" t="s">
        <v>19</v>
      </c>
      <c r="B36" s="133">
        <v>1.9</v>
      </c>
      <c r="C36" s="133">
        <v>18.8</v>
      </c>
      <c r="D36" s="133">
        <v>24.6</v>
      </c>
      <c r="E36" s="133">
        <v>19.7</v>
      </c>
      <c r="F36" s="133">
        <v>17.8</v>
      </c>
      <c r="G36" s="133">
        <v>17</v>
      </c>
      <c r="H36" s="133"/>
      <c r="I36" s="133">
        <v>99.5</v>
      </c>
      <c r="J36" s="133">
        <v>97.9</v>
      </c>
    </row>
    <row r="37" spans="1:12">
      <c r="A37" s="141" t="s">
        <v>20</v>
      </c>
      <c r="B37" s="133">
        <v>0.6</v>
      </c>
      <c r="C37" s="133">
        <v>0.8</v>
      </c>
      <c r="D37" s="133">
        <v>1.4</v>
      </c>
      <c r="E37" s="133">
        <v>1.6</v>
      </c>
      <c r="F37" s="133">
        <v>1.3</v>
      </c>
      <c r="G37" s="133">
        <v>1.5</v>
      </c>
      <c r="H37" s="133"/>
      <c r="I37" s="133">
        <v>7</v>
      </c>
      <c r="J37" s="133">
        <v>6.4</v>
      </c>
    </row>
    <row r="38" spans="1:12">
      <c r="A38" s="140" t="s">
        <v>21</v>
      </c>
      <c r="B38" s="133">
        <v>1.7</v>
      </c>
      <c r="C38" s="133">
        <v>6.5</v>
      </c>
      <c r="D38" s="133">
        <v>13.9</v>
      </c>
      <c r="E38" s="133">
        <v>10.4</v>
      </c>
      <c r="F38" s="133">
        <v>14.1</v>
      </c>
      <c r="G38" s="133">
        <v>17.2</v>
      </c>
      <c r="H38" s="133"/>
      <c r="I38" s="133">
        <v>63.6</v>
      </c>
      <c r="J38" s="133">
        <v>62.3</v>
      </c>
    </row>
    <row r="39" spans="1:12">
      <c r="A39" s="140" t="s">
        <v>22</v>
      </c>
      <c r="B39" s="133">
        <v>20.5</v>
      </c>
      <c r="C39" s="133">
        <v>26.9</v>
      </c>
      <c r="D39" s="133">
        <v>20</v>
      </c>
      <c r="E39" s="133">
        <v>12.2</v>
      </c>
      <c r="F39" s="133">
        <v>10.6</v>
      </c>
      <c r="G39" s="133">
        <v>16.600000000000001</v>
      </c>
      <c r="H39" s="133"/>
      <c r="I39" s="133">
        <v>107.2</v>
      </c>
      <c r="J39" s="133">
        <v>86.8</v>
      </c>
    </row>
    <row r="40" spans="1:12">
      <c r="A40" s="142"/>
      <c r="B40" s="36"/>
      <c r="C40" s="36"/>
      <c r="D40" s="36"/>
      <c r="E40" s="36"/>
      <c r="F40" s="36"/>
      <c r="G40" s="36"/>
      <c r="H40" s="36"/>
      <c r="I40" s="36"/>
      <c r="J40" s="36"/>
    </row>
    <row r="41" spans="1:12">
      <c r="A41" s="142" t="s">
        <v>232</v>
      </c>
      <c r="B41" s="36"/>
      <c r="C41" s="36"/>
      <c r="D41" s="36"/>
      <c r="E41" s="36"/>
      <c r="F41" s="36"/>
      <c r="G41" s="36"/>
      <c r="H41" s="36"/>
      <c r="I41" s="36"/>
      <c r="J41" s="36"/>
    </row>
    <row r="42" spans="1:12">
      <c r="A42" s="140" t="s">
        <v>233</v>
      </c>
      <c r="B42" s="133">
        <v>1.7</v>
      </c>
      <c r="C42" s="133">
        <v>11</v>
      </c>
      <c r="D42" s="133">
        <v>11.2</v>
      </c>
      <c r="E42" s="133">
        <v>6.4</v>
      </c>
      <c r="F42" s="133">
        <v>4.0999999999999996</v>
      </c>
      <c r="G42" s="133">
        <v>4.5</v>
      </c>
      <c r="H42" s="133"/>
      <c r="I42" s="133">
        <v>38.700000000000003</v>
      </c>
      <c r="J42" s="133">
        <v>37</v>
      </c>
    </row>
    <row r="43" spans="1:12">
      <c r="A43" s="140" t="s">
        <v>234</v>
      </c>
      <c r="B43" s="133">
        <v>0.4</v>
      </c>
      <c r="C43" s="133">
        <v>5.4</v>
      </c>
      <c r="D43" s="133">
        <v>9.3000000000000007</v>
      </c>
      <c r="E43" s="133">
        <v>8.5</v>
      </c>
      <c r="F43" s="133">
        <v>7.3</v>
      </c>
      <c r="G43" s="133">
        <v>7.7</v>
      </c>
      <c r="H43" s="133"/>
      <c r="I43" s="133">
        <v>38.200000000000003</v>
      </c>
      <c r="J43" s="133">
        <v>37.700000000000003</v>
      </c>
    </row>
    <row r="44" spans="1:12">
      <c r="A44" s="140" t="s">
        <v>235</v>
      </c>
      <c r="B44" s="133">
        <v>0</v>
      </c>
      <c r="C44" s="133">
        <v>2.2999999999999998</v>
      </c>
      <c r="D44" s="133">
        <v>4.5999999999999996</v>
      </c>
      <c r="E44" s="133">
        <v>5</v>
      </c>
      <c r="F44" s="133">
        <v>6.4</v>
      </c>
      <c r="G44" s="133">
        <v>4.5999999999999996</v>
      </c>
      <c r="H44" s="133"/>
      <c r="I44" s="133">
        <v>22.8</v>
      </c>
      <c r="J44" s="133">
        <v>22.6</v>
      </c>
    </row>
    <row r="45" spans="1:12">
      <c r="A45" s="143" t="s">
        <v>236</v>
      </c>
      <c r="B45" s="134">
        <v>1.9</v>
      </c>
      <c r="C45" s="134">
        <v>18.8</v>
      </c>
      <c r="D45" s="134">
        <v>24.6</v>
      </c>
      <c r="E45" s="134">
        <v>19.7</v>
      </c>
      <c r="F45" s="134">
        <v>17.8</v>
      </c>
      <c r="G45" s="134">
        <v>17</v>
      </c>
      <c r="H45" s="134"/>
      <c r="I45" s="134">
        <v>99.5</v>
      </c>
      <c r="J45" s="134">
        <v>97.9</v>
      </c>
    </row>
    <row r="46" spans="1:12">
      <c r="A46" s="144"/>
      <c r="B46" s="36"/>
      <c r="C46" s="36"/>
      <c r="D46" s="36"/>
      <c r="E46" s="36"/>
      <c r="F46" s="36"/>
      <c r="G46" s="36"/>
      <c r="H46" s="36"/>
      <c r="I46" s="36"/>
      <c r="J46" s="36"/>
    </row>
    <row r="47" spans="1:12">
      <c r="A47" s="142" t="s">
        <v>237</v>
      </c>
      <c r="B47" s="145">
        <v>5.5</v>
      </c>
      <c r="C47" s="145">
        <v>10.199999999999999</v>
      </c>
      <c r="D47" s="145">
        <v>10.4</v>
      </c>
      <c r="E47" s="145">
        <v>11.5</v>
      </c>
      <c r="F47" s="145">
        <v>14.6</v>
      </c>
      <c r="G47" s="145">
        <v>13.3</v>
      </c>
      <c r="H47" s="145"/>
      <c r="I47" s="145">
        <v>11.7</v>
      </c>
      <c r="J47" s="145">
        <v>11.8</v>
      </c>
    </row>
    <row r="48" spans="1:12">
      <c r="A48" s="144"/>
      <c r="B48" s="36"/>
      <c r="C48" s="36"/>
      <c r="D48" s="36"/>
      <c r="E48" s="36"/>
      <c r="F48" s="36"/>
      <c r="G48" s="36"/>
      <c r="H48" s="36"/>
      <c r="I48" s="36"/>
      <c r="J48" s="36"/>
    </row>
    <row r="49" spans="1:14">
      <c r="A49" s="142" t="s">
        <v>238</v>
      </c>
      <c r="B49" s="36"/>
      <c r="C49" s="36"/>
      <c r="D49" s="36"/>
      <c r="E49" s="36"/>
      <c r="F49" s="36"/>
      <c r="G49" s="36"/>
      <c r="H49" s="36"/>
      <c r="I49" s="36"/>
      <c r="J49" s="36"/>
    </row>
    <row r="50" spans="1:14">
      <c r="A50" s="140" t="s">
        <v>239</v>
      </c>
      <c r="B50" s="133">
        <v>0.7</v>
      </c>
      <c r="C50" s="133">
        <v>11</v>
      </c>
      <c r="D50" s="133">
        <v>14.1</v>
      </c>
      <c r="E50" s="133">
        <v>10.8</v>
      </c>
      <c r="F50" s="133">
        <v>9</v>
      </c>
      <c r="G50" s="133">
        <v>9.4</v>
      </c>
      <c r="H50" s="133"/>
      <c r="I50" s="133">
        <v>54.9</v>
      </c>
      <c r="J50" s="133">
        <v>54.6</v>
      </c>
    </row>
    <row r="51" spans="1:14">
      <c r="A51" s="140" t="s">
        <v>240</v>
      </c>
      <c r="B51" s="133">
        <v>1.8</v>
      </c>
      <c r="C51" s="133">
        <v>8</v>
      </c>
      <c r="D51" s="133">
        <v>12</v>
      </c>
      <c r="E51" s="133">
        <v>10.5</v>
      </c>
      <c r="F51" s="133">
        <v>9.6999999999999993</v>
      </c>
      <c r="G51" s="133">
        <v>8.9</v>
      </c>
      <c r="H51" s="133"/>
      <c r="I51" s="133">
        <v>50.7</v>
      </c>
      <c r="J51" s="133">
        <v>48.9</v>
      </c>
    </row>
    <row r="52" spans="1:14">
      <c r="A52" s="146" t="s">
        <v>242</v>
      </c>
      <c r="B52" s="134">
        <v>2.2999999999999998</v>
      </c>
      <c r="C52" s="134">
        <v>19</v>
      </c>
      <c r="D52" s="134">
        <v>26.1</v>
      </c>
      <c r="E52" s="134">
        <v>21.2</v>
      </c>
      <c r="F52" s="134">
        <v>19</v>
      </c>
      <c r="G52" s="134">
        <v>18.7</v>
      </c>
      <c r="H52" s="134"/>
      <c r="I52" s="134">
        <v>106.6</v>
      </c>
      <c r="J52" s="134">
        <v>104.2</v>
      </c>
    </row>
    <row r="53" spans="1:14">
      <c r="A53" s="146"/>
      <c r="B53" s="132"/>
      <c r="C53" s="132"/>
      <c r="D53" s="132"/>
      <c r="E53" s="132"/>
      <c r="F53" s="132"/>
      <c r="G53" s="132"/>
      <c r="H53" s="132"/>
      <c r="I53" s="132"/>
      <c r="J53" s="132"/>
    </row>
    <row r="54" spans="1:14">
      <c r="A54" s="147" t="s">
        <v>25</v>
      </c>
      <c r="B54" s="135">
        <v>24.3</v>
      </c>
      <c r="C54" s="135">
        <v>52.2</v>
      </c>
      <c r="D54" s="135">
        <v>60.5</v>
      </c>
      <c r="E54" s="135">
        <v>43.8</v>
      </c>
      <c r="F54" s="135">
        <v>43.8</v>
      </c>
      <c r="G54" s="135">
        <v>52.4</v>
      </c>
      <c r="H54" s="135"/>
      <c r="I54" s="135">
        <v>277.3</v>
      </c>
      <c r="J54" s="135">
        <v>253.1</v>
      </c>
    </row>
    <row r="55" spans="1:14">
      <c r="A55" s="142"/>
      <c r="B55" s="36"/>
      <c r="C55" s="36"/>
      <c r="D55" s="36"/>
      <c r="E55" s="36"/>
      <c r="F55" s="36"/>
      <c r="G55" s="36"/>
      <c r="H55" s="36"/>
      <c r="I55" s="36"/>
      <c r="J55" s="36"/>
    </row>
    <row r="56" spans="1:14">
      <c r="A56" s="138" t="s">
        <v>26</v>
      </c>
      <c r="B56" s="36"/>
      <c r="C56" s="36"/>
      <c r="D56" s="36"/>
      <c r="E56" s="36"/>
      <c r="F56" s="36"/>
      <c r="G56" s="36"/>
      <c r="H56" s="36"/>
      <c r="I56" s="36"/>
      <c r="J56" s="36"/>
    </row>
    <row r="57" spans="1:14">
      <c r="A57" s="139" t="s">
        <v>231</v>
      </c>
      <c r="B57" s="36"/>
      <c r="C57" s="36"/>
      <c r="D57" s="36"/>
      <c r="E57" s="36"/>
      <c r="F57" s="36"/>
      <c r="G57" s="36"/>
      <c r="H57" s="36"/>
      <c r="I57" s="36"/>
      <c r="J57" s="36"/>
    </row>
    <row r="58" spans="1:14">
      <c r="A58" s="140" t="s">
        <v>18</v>
      </c>
      <c r="B58" s="133">
        <v>6.4</v>
      </c>
      <c r="C58" s="133">
        <v>41.6</v>
      </c>
      <c r="D58" s="133">
        <v>55.9</v>
      </c>
      <c r="E58" s="133">
        <v>41.7</v>
      </c>
      <c r="F58" s="133">
        <v>36.700000000000003</v>
      </c>
      <c r="G58" s="133">
        <v>34.700000000000003</v>
      </c>
      <c r="H58" s="133"/>
      <c r="I58" s="133">
        <v>217.2</v>
      </c>
      <c r="J58" s="133">
        <v>210.9</v>
      </c>
    </row>
    <row r="59" spans="1:14">
      <c r="A59" s="141" t="s">
        <v>19</v>
      </c>
      <c r="B59" s="133">
        <v>4.8</v>
      </c>
      <c r="C59" s="133">
        <v>37.9</v>
      </c>
      <c r="D59" s="133">
        <v>51.8</v>
      </c>
      <c r="E59" s="133">
        <v>39</v>
      </c>
      <c r="F59" s="354">
        <v>34.200000000000003</v>
      </c>
      <c r="G59" s="355">
        <v>32.6</v>
      </c>
      <c r="H59" s="133"/>
      <c r="I59" s="133">
        <v>200.4</v>
      </c>
      <c r="J59" s="133">
        <v>195.7</v>
      </c>
      <c r="M59" s="798" t="s">
        <v>632</v>
      </c>
      <c r="N59" s="799"/>
    </row>
    <row r="60" spans="1:14">
      <c r="A60" s="141" t="s">
        <v>20</v>
      </c>
      <c r="B60" s="133">
        <v>1.2</v>
      </c>
      <c r="C60" s="133">
        <v>4.3</v>
      </c>
      <c r="D60" s="133">
        <v>4.0999999999999996</v>
      </c>
      <c r="E60" s="133">
        <v>2.8</v>
      </c>
      <c r="F60" s="133">
        <v>2.4</v>
      </c>
      <c r="G60" s="133">
        <v>2</v>
      </c>
      <c r="H60" s="133"/>
      <c r="I60" s="133">
        <v>16.7</v>
      </c>
      <c r="J60" s="133">
        <v>15.4</v>
      </c>
      <c r="M60" s="289" t="s">
        <v>345</v>
      </c>
      <c r="N60" s="290">
        <f>SUM(F59:G59)</f>
        <v>66.800000000000011</v>
      </c>
    </row>
    <row r="61" spans="1:14">
      <c r="A61" s="140" t="s">
        <v>21</v>
      </c>
      <c r="B61" s="133">
        <v>1.8</v>
      </c>
      <c r="C61" s="133">
        <v>11.5</v>
      </c>
      <c r="D61" s="133">
        <v>24.6</v>
      </c>
      <c r="E61" s="133">
        <v>20.100000000000001</v>
      </c>
      <c r="F61" s="133">
        <v>25.6</v>
      </c>
      <c r="G61" s="133">
        <v>34.9</v>
      </c>
      <c r="H61" s="133"/>
      <c r="I61" s="133">
        <v>118.3</v>
      </c>
      <c r="J61" s="133">
        <v>116.7</v>
      </c>
      <c r="M61" s="291" t="s">
        <v>346</v>
      </c>
      <c r="N61" s="292">
        <f>SUM(F77:G77)</f>
        <v>179.39999999999998</v>
      </c>
    </row>
    <row r="62" spans="1:14">
      <c r="A62" s="140" t="s">
        <v>22</v>
      </c>
      <c r="B62" s="133">
        <v>41.8</v>
      </c>
      <c r="C62" s="133">
        <v>52.9</v>
      </c>
      <c r="D62" s="133">
        <v>37.9</v>
      </c>
      <c r="E62" s="133">
        <v>22</v>
      </c>
      <c r="F62" s="133">
        <v>19.7</v>
      </c>
      <c r="G62" s="133">
        <v>27.5</v>
      </c>
      <c r="H62" s="133"/>
      <c r="I62" s="133">
        <v>200.4</v>
      </c>
      <c r="J62" s="133">
        <v>159</v>
      </c>
      <c r="M62" s="350" t="s">
        <v>616</v>
      </c>
      <c r="N62" s="294">
        <f>(SUM(F59:G59)/SUM(F77:G77))*100</f>
        <v>37.235228539576376</v>
      </c>
    </row>
    <row r="63" spans="1:14">
      <c r="A63" s="142"/>
      <c r="B63" s="36"/>
      <c r="C63" s="36"/>
      <c r="D63" s="36"/>
      <c r="E63" s="36"/>
      <c r="F63" s="36"/>
      <c r="G63" s="36"/>
      <c r="H63" s="36"/>
      <c r="I63" s="36"/>
      <c r="J63" s="36"/>
    </row>
    <row r="64" spans="1:14">
      <c r="A64" s="142" t="s">
        <v>365</v>
      </c>
      <c r="B64" s="36"/>
      <c r="C64" s="36"/>
      <c r="D64" s="36"/>
      <c r="E64" s="36"/>
      <c r="F64" s="36"/>
      <c r="G64" s="36"/>
      <c r="H64" s="36"/>
      <c r="I64" s="36"/>
      <c r="J64" s="36"/>
      <c r="K64" s="17"/>
    </row>
    <row r="65" spans="1:14">
      <c r="A65" s="140" t="s">
        <v>233</v>
      </c>
      <c r="B65" s="133">
        <v>3.8</v>
      </c>
      <c r="C65" s="133">
        <v>23.4</v>
      </c>
      <c r="D65" s="133">
        <v>20.6</v>
      </c>
      <c r="E65" s="133">
        <v>11.4</v>
      </c>
      <c r="F65" s="133">
        <v>7.4</v>
      </c>
      <c r="G65" s="133">
        <v>8</v>
      </c>
      <c r="H65" s="133"/>
      <c r="I65" s="133">
        <v>74.599999999999994</v>
      </c>
      <c r="J65" s="133">
        <v>70.8</v>
      </c>
      <c r="K65" s="17"/>
    </row>
    <row r="66" spans="1:14">
      <c r="A66" s="140" t="s">
        <v>234</v>
      </c>
      <c r="B66" s="133">
        <v>0.6</v>
      </c>
      <c r="C66" s="133">
        <v>9.1999999999999993</v>
      </c>
      <c r="D66" s="133">
        <v>20.2</v>
      </c>
      <c r="E66" s="133">
        <v>15.9</v>
      </c>
      <c r="F66" s="133">
        <v>14.7</v>
      </c>
      <c r="G66" s="133">
        <v>13.2</v>
      </c>
      <c r="H66" s="133"/>
      <c r="I66" s="133">
        <v>73.7</v>
      </c>
      <c r="J66" s="133">
        <v>73.2</v>
      </c>
      <c r="K66" s="17"/>
    </row>
    <row r="67" spans="1:14">
      <c r="A67" s="140" t="s">
        <v>235</v>
      </c>
      <c r="B67" s="133">
        <v>0.5</v>
      </c>
      <c r="C67" s="133">
        <v>4.5</v>
      </c>
      <c r="D67" s="133">
        <v>11.4</v>
      </c>
      <c r="E67" s="133">
        <v>12</v>
      </c>
      <c r="F67" s="133">
        <v>12.3</v>
      </c>
      <c r="G67" s="133">
        <v>11.1</v>
      </c>
      <c r="H67" s="133"/>
      <c r="I67" s="133">
        <v>51.4</v>
      </c>
      <c r="J67" s="133">
        <v>51.3</v>
      </c>
      <c r="K67" s="17"/>
    </row>
    <row r="68" spans="1:14">
      <c r="A68" s="143" t="s">
        <v>236</v>
      </c>
      <c r="B68" s="134">
        <v>4.8</v>
      </c>
      <c r="C68" s="134">
        <v>37.9</v>
      </c>
      <c r="D68" s="134">
        <v>51.8</v>
      </c>
      <c r="E68" s="134">
        <v>39</v>
      </c>
      <c r="F68" s="134">
        <v>34.200000000000003</v>
      </c>
      <c r="G68" s="134">
        <v>32.6</v>
      </c>
      <c r="H68" s="134"/>
      <c r="I68" s="134">
        <v>200.4</v>
      </c>
      <c r="J68" s="134">
        <v>195.7</v>
      </c>
    </row>
    <row r="69" spans="1:14">
      <c r="A69" s="144"/>
      <c r="B69" s="36"/>
      <c r="C69" s="36"/>
      <c r="D69" s="36"/>
      <c r="E69" s="36"/>
      <c r="F69" s="36"/>
      <c r="G69" s="36"/>
      <c r="H69" s="36"/>
      <c r="I69" s="36"/>
      <c r="J69" s="36"/>
      <c r="K69" s="17"/>
    </row>
    <row r="70" spans="1:14">
      <c r="A70" s="142" t="s">
        <v>237</v>
      </c>
      <c r="B70" s="145">
        <v>8.6</v>
      </c>
      <c r="C70" s="145">
        <v>9.1</v>
      </c>
      <c r="D70" s="145">
        <v>11.1</v>
      </c>
      <c r="E70" s="145">
        <v>13.1</v>
      </c>
      <c r="F70" s="145">
        <v>14.4</v>
      </c>
      <c r="G70" s="145">
        <v>14.6</v>
      </c>
      <c r="H70" s="145"/>
      <c r="I70" s="145">
        <v>12.1</v>
      </c>
      <c r="J70" s="145">
        <v>12.3</v>
      </c>
      <c r="K70" s="17"/>
    </row>
    <row r="71" spans="1:14">
      <c r="A71" s="144"/>
      <c r="B71" s="36"/>
      <c r="C71" s="36"/>
      <c r="D71" s="36"/>
      <c r="E71" s="36"/>
      <c r="F71" s="36"/>
      <c r="G71" s="36"/>
      <c r="H71" s="36"/>
      <c r="I71" s="36"/>
      <c r="J71" s="36"/>
    </row>
    <row r="72" spans="1:14">
      <c r="A72" s="142" t="s">
        <v>238</v>
      </c>
      <c r="B72" s="36"/>
      <c r="C72" s="36"/>
      <c r="D72" s="36"/>
      <c r="E72" s="36"/>
      <c r="F72" s="36"/>
      <c r="G72" s="36"/>
      <c r="H72" s="36"/>
      <c r="I72" s="36"/>
      <c r="J72" s="36"/>
    </row>
    <row r="73" spans="1:14">
      <c r="A73" s="140" t="s">
        <v>239</v>
      </c>
      <c r="B73" s="133">
        <v>2.5</v>
      </c>
      <c r="C73" s="133">
        <v>25.1</v>
      </c>
      <c r="D73" s="133">
        <v>29.1</v>
      </c>
      <c r="E73" s="133">
        <v>21.7</v>
      </c>
      <c r="F73" s="133">
        <v>15.9</v>
      </c>
      <c r="G73" s="133">
        <v>17.3</v>
      </c>
      <c r="H73" s="133"/>
      <c r="I73" s="133">
        <v>111.6</v>
      </c>
      <c r="J73" s="133">
        <v>109.2</v>
      </c>
    </row>
    <row r="74" spans="1:14">
      <c r="A74" s="140" t="s">
        <v>240</v>
      </c>
      <c r="B74" s="133">
        <v>3.5</v>
      </c>
      <c r="C74" s="133">
        <v>16.3</v>
      </c>
      <c r="D74" s="133">
        <v>26.4</v>
      </c>
      <c r="E74" s="133">
        <v>19.899999999999999</v>
      </c>
      <c r="F74" s="133">
        <v>21.1</v>
      </c>
      <c r="G74" s="133">
        <v>17.600000000000001</v>
      </c>
      <c r="H74" s="133"/>
      <c r="I74" s="133">
        <v>104.2</v>
      </c>
      <c r="J74" s="133">
        <v>100.9</v>
      </c>
    </row>
    <row r="75" spans="1:14">
      <c r="A75" s="146" t="s">
        <v>243</v>
      </c>
      <c r="B75" s="134">
        <v>6.4</v>
      </c>
      <c r="C75" s="134">
        <v>41.6</v>
      </c>
      <c r="D75" s="134">
        <v>55.9</v>
      </c>
      <c r="E75" s="134">
        <v>41.7</v>
      </c>
      <c r="F75" s="134">
        <v>36.700000000000003</v>
      </c>
      <c r="G75" s="134">
        <v>34.700000000000003</v>
      </c>
      <c r="H75" s="134"/>
      <c r="I75" s="134">
        <v>217.2</v>
      </c>
      <c r="J75" s="134">
        <v>210.9</v>
      </c>
    </row>
    <row r="76" spans="1:14">
      <c r="A76" s="140"/>
      <c r="B76" s="36"/>
      <c r="C76" s="36"/>
      <c r="D76" s="36"/>
      <c r="E76" s="36"/>
      <c r="F76" s="36"/>
      <c r="G76" s="36"/>
      <c r="H76" s="36"/>
      <c r="I76" s="36"/>
      <c r="J76" s="36"/>
    </row>
    <row r="77" spans="1:14">
      <c r="A77" s="148" t="s">
        <v>27</v>
      </c>
      <c r="B77" s="136">
        <v>49.4</v>
      </c>
      <c r="C77" s="136">
        <v>105.8</v>
      </c>
      <c r="D77" s="136">
        <v>117.8</v>
      </c>
      <c r="E77" s="136">
        <v>83.7</v>
      </c>
      <c r="F77" s="356">
        <v>81.8</v>
      </c>
      <c r="G77" s="357">
        <v>97.6</v>
      </c>
      <c r="H77" s="136"/>
      <c r="I77" s="136">
        <v>536.29999999999995</v>
      </c>
      <c r="J77" s="136">
        <v>486.3</v>
      </c>
    </row>
    <row r="79" spans="1:14">
      <c r="A79" s="137" t="s">
        <v>244</v>
      </c>
      <c r="B79" s="132"/>
      <c r="C79" s="132"/>
      <c r="D79" s="132"/>
      <c r="E79" s="132"/>
      <c r="F79" s="132"/>
      <c r="G79" s="132"/>
      <c r="H79" s="132"/>
    </row>
    <row r="80" spans="1:14">
      <c r="A80" s="131" t="s">
        <v>245</v>
      </c>
      <c r="B80" s="7" t="s">
        <v>246</v>
      </c>
      <c r="C80" s="7" t="s">
        <v>246</v>
      </c>
      <c r="D80" s="7" t="s">
        <v>246</v>
      </c>
      <c r="E80" s="7" t="s">
        <v>246</v>
      </c>
      <c r="F80" s="7" t="s">
        <v>246</v>
      </c>
      <c r="G80" s="7" t="s">
        <v>246</v>
      </c>
      <c r="H80" s="7"/>
      <c r="I80" s="7">
        <v>5.8</v>
      </c>
      <c r="J80" s="7">
        <v>5.8</v>
      </c>
      <c r="K80" s="55"/>
      <c r="L80" s="55"/>
      <c r="M80" s="55"/>
      <c r="N80" s="55"/>
    </row>
    <row r="81" spans="1:10">
      <c r="A81" s="149" t="s">
        <v>247</v>
      </c>
      <c r="B81" s="150" t="s">
        <v>246</v>
      </c>
      <c r="C81" s="150" t="s">
        <v>246</v>
      </c>
      <c r="D81" s="150" t="s">
        <v>246</v>
      </c>
      <c r="E81" s="150" t="s">
        <v>246</v>
      </c>
      <c r="F81" s="150" t="s">
        <v>246</v>
      </c>
      <c r="G81" s="150" t="s">
        <v>246</v>
      </c>
      <c r="H81" s="150"/>
      <c r="I81" s="150">
        <v>436.3</v>
      </c>
      <c r="J81" s="150">
        <v>422.1</v>
      </c>
    </row>
    <row r="82" spans="1:10">
      <c r="A82" s="151"/>
      <c r="B82" s="47"/>
      <c r="C82" s="47"/>
      <c r="D82" s="47"/>
      <c r="E82" s="47"/>
      <c r="F82" s="47"/>
      <c r="G82" s="47"/>
      <c r="H82" s="47"/>
      <c r="I82" s="47"/>
      <c r="J82" s="47"/>
    </row>
    <row r="83" spans="1:10">
      <c r="A83" s="131" t="s">
        <v>248</v>
      </c>
      <c r="B83" s="47"/>
      <c r="C83" s="47"/>
      <c r="D83" s="47"/>
      <c r="E83" s="47"/>
      <c r="F83" s="47"/>
      <c r="G83" s="47"/>
      <c r="H83" s="47"/>
      <c r="I83" s="47"/>
      <c r="J83" s="47"/>
    </row>
    <row r="84" spans="1:10">
      <c r="A84" s="22" t="s">
        <v>17</v>
      </c>
      <c r="B84" s="7" t="s">
        <v>246</v>
      </c>
      <c r="C84" s="7" t="s">
        <v>246</v>
      </c>
      <c r="D84" s="7" t="s">
        <v>246</v>
      </c>
      <c r="E84" s="7" t="s">
        <v>246</v>
      </c>
      <c r="F84" s="7" t="s">
        <v>246</v>
      </c>
      <c r="G84" s="7" t="s">
        <v>246</v>
      </c>
      <c r="H84" s="7"/>
      <c r="I84" s="31">
        <v>4.2</v>
      </c>
      <c r="J84" s="31">
        <v>4.7</v>
      </c>
    </row>
    <row r="85" spans="1:10">
      <c r="A85" s="22" t="s">
        <v>24</v>
      </c>
      <c r="B85" s="7" t="s">
        <v>246</v>
      </c>
      <c r="C85" s="7" t="s">
        <v>246</v>
      </c>
      <c r="D85" s="7" t="s">
        <v>246</v>
      </c>
      <c r="E85" s="7" t="s">
        <v>246</v>
      </c>
      <c r="F85" s="7" t="s">
        <v>246</v>
      </c>
      <c r="G85" s="7" t="s">
        <v>246</v>
      </c>
      <c r="H85" s="7"/>
      <c r="I85" s="31">
        <v>2.1</v>
      </c>
      <c r="J85" s="31">
        <v>2.1</v>
      </c>
    </row>
    <row r="86" spans="1:10">
      <c r="A86" s="22"/>
      <c r="B86" s="47"/>
      <c r="C86" s="47"/>
      <c r="D86" s="47"/>
      <c r="E86" s="47"/>
      <c r="F86" s="47"/>
      <c r="G86" s="47"/>
      <c r="H86" s="47"/>
      <c r="I86" s="47"/>
      <c r="J86" s="47"/>
    </row>
    <row r="87" spans="1:10">
      <c r="A87" s="148" t="s">
        <v>27</v>
      </c>
      <c r="B87" s="136">
        <v>49.4</v>
      </c>
      <c r="C87" s="136">
        <v>105.8</v>
      </c>
      <c r="D87" s="136">
        <v>117.8</v>
      </c>
      <c r="E87" s="136">
        <v>83.7</v>
      </c>
      <c r="F87" s="136">
        <v>81.8</v>
      </c>
      <c r="G87" s="136">
        <v>97.6</v>
      </c>
      <c r="H87" s="136"/>
      <c r="I87" s="136">
        <v>536.29999999999995</v>
      </c>
      <c r="J87" s="136">
        <v>486.3</v>
      </c>
    </row>
    <row r="89" spans="1:10">
      <c r="A89" s="152" t="s">
        <v>249</v>
      </c>
      <c r="F89" s="114"/>
    </row>
    <row r="91" spans="1:10">
      <c r="A91" s="39" t="s">
        <v>28</v>
      </c>
    </row>
  </sheetData>
  <mergeCells count="3">
    <mergeCell ref="A8:J8"/>
    <mergeCell ref="B6:G6"/>
    <mergeCell ref="M59:N59"/>
  </mergeCells>
  <hyperlinks>
    <hyperlink ref="A91"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theme="1"/>
  </sheetPr>
  <dimension ref="A1"/>
  <sheetViews>
    <sheetView workbookViewId="0">
      <selection activeCell="N30" sqref="N30"/>
    </sheetView>
  </sheetViews>
  <sheetFormatPr defaultRowHeight="14.4"/>
  <cols>
    <col min="1" max="16384" width="8.88671875" style="441"/>
  </cols>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C48BAC-1611-4328-8B42-AE620F7DD93C}">
  <sheetPr>
    <tabColor theme="5" tint="0.39997558519241921"/>
  </sheetPr>
  <dimension ref="A1:E40"/>
  <sheetViews>
    <sheetView zoomScale="90" zoomScaleNormal="90" workbookViewId="0">
      <selection activeCell="F24" sqref="F24"/>
    </sheetView>
  </sheetViews>
  <sheetFormatPr defaultRowHeight="14.4"/>
  <cols>
    <col min="1" max="1" width="44.77734375" customWidth="1"/>
    <col min="4" max="4" width="30.21875" bestFit="1" customWidth="1"/>
    <col min="5" max="5" width="27.6640625" bestFit="1" customWidth="1"/>
  </cols>
  <sheetData>
    <row r="1" spans="1:5">
      <c r="A1" s="93"/>
      <c r="B1" s="93"/>
    </row>
    <row r="2" spans="1:5" ht="15.6">
      <c r="A2" s="88" t="s">
        <v>252</v>
      </c>
      <c r="B2" s="85"/>
    </row>
    <row r="3" spans="1:5" ht="15.6">
      <c r="A3" s="88" t="s">
        <v>728</v>
      </c>
      <c r="B3" s="85"/>
    </row>
    <row r="4" spans="1:5" ht="15.6">
      <c r="A4" s="88" t="s">
        <v>253</v>
      </c>
      <c r="B4" s="85"/>
    </row>
    <row r="6" spans="1:5" ht="15.6">
      <c r="A6" s="88" t="s">
        <v>254</v>
      </c>
      <c r="B6" s="85"/>
    </row>
    <row r="7" spans="1:5">
      <c r="A7" s="87" t="s">
        <v>535</v>
      </c>
      <c r="B7" s="85" t="s">
        <v>256</v>
      </c>
    </row>
    <row r="9" spans="1:5">
      <c r="A9" s="92" t="s">
        <v>728</v>
      </c>
      <c r="B9" s="85"/>
      <c r="D9" s="461" t="s">
        <v>757</v>
      </c>
      <c r="E9" s="460" t="s">
        <v>759</v>
      </c>
    </row>
    <row r="10" spans="1:5">
      <c r="A10" s="90" t="s">
        <v>731</v>
      </c>
      <c r="B10" s="86">
        <v>0</v>
      </c>
      <c r="D10" s="462"/>
      <c r="E10" s="452"/>
    </row>
    <row r="11" spans="1:5">
      <c r="A11" s="90" t="s">
        <v>732</v>
      </c>
      <c r="B11" s="86">
        <v>95.4</v>
      </c>
      <c r="D11" s="463">
        <f>B11/$B$29</f>
        <v>0.11719901719901721</v>
      </c>
      <c r="E11" s="452"/>
    </row>
    <row r="12" spans="1:5">
      <c r="A12" s="90" t="s">
        <v>733</v>
      </c>
      <c r="B12" s="86">
        <v>92.9</v>
      </c>
      <c r="D12" s="463">
        <f t="shared" ref="D12:D29" si="0">B12/$B$29</f>
        <v>0.11412776412776414</v>
      </c>
      <c r="E12" s="455" t="s">
        <v>750</v>
      </c>
    </row>
    <row r="13" spans="1:5">
      <c r="A13" s="90" t="s">
        <v>734</v>
      </c>
      <c r="B13" s="86">
        <v>89.6</v>
      </c>
      <c r="D13" s="463">
        <f t="shared" si="0"/>
        <v>0.11007371007371007</v>
      </c>
      <c r="E13" s="459" t="s">
        <v>751</v>
      </c>
    </row>
    <row r="14" spans="1:5">
      <c r="A14" s="90" t="s">
        <v>735</v>
      </c>
      <c r="B14" s="86">
        <v>81.7</v>
      </c>
      <c r="D14" s="463">
        <f t="shared" si="0"/>
        <v>0.10036855036855037</v>
      </c>
      <c r="E14" s="456">
        <f>SUM(B20:B28)</f>
        <v>178.99999999999997</v>
      </c>
    </row>
    <row r="15" spans="1:5">
      <c r="A15" s="90" t="s">
        <v>736</v>
      </c>
      <c r="B15" s="86">
        <v>73.900000000000006</v>
      </c>
      <c r="D15" s="463">
        <f t="shared" si="0"/>
        <v>9.0786240786240799E-2</v>
      </c>
      <c r="E15" s="459" t="s">
        <v>616</v>
      </c>
    </row>
    <row r="16" spans="1:5">
      <c r="A16" s="90" t="s">
        <v>737</v>
      </c>
      <c r="B16" s="86">
        <v>65.7</v>
      </c>
      <c r="D16" s="463">
        <f t="shared" si="0"/>
        <v>8.071253071253072E-2</v>
      </c>
      <c r="E16" s="457">
        <f>SUM(D20:D28)</f>
        <v>0.21990171990171986</v>
      </c>
    </row>
    <row r="17" spans="1:5">
      <c r="A17" s="90" t="s">
        <v>738</v>
      </c>
      <c r="B17" s="86">
        <v>52.3</v>
      </c>
      <c r="D17" s="463">
        <f t="shared" si="0"/>
        <v>6.4250614250614249E-2</v>
      </c>
      <c r="E17" s="452"/>
    </row>
    <row r="18" spans="1:5">
      <c r="A18" s="90" t="s">
        <v>739</v>
      </c>
      <c r="B18" s="86">
        <v>43.5</v>
      </c>
      <c r="D18" s="463">
        <f t="shared" si="0"/>
        <v>5.3439803439803438E-2</v>
      </c>
      <c r="E18" s="452"/>
    </row>
    <row r="19" spans="1:5">
      <c r="A19" s="90" t="s">
        <v>740</v>
      </c>
      <c r="B19" s="86">
        <v>40.299999999999997</v>
      </c>
      <c r="D19" s="463">
        <f t="shared" si="0"/>
        <v>4.9508599508599503E-2</v>
      </c>
      <c r="E19" s="465" t="s">
        <v>754</v>
      </c>
    </row>
    <row r="20" spans="1:5">
      <c r="A20" s="90" t="s">
        <v>741</v>
      </c>
      <c r="B20" s="86">
        <v>43.6</v>
      </c>
      <c r="D20" s="463">
        <f t="shared" si="0"/>
        <v>5.3562653562653564E-2</v>
      </c>
      <c r="E20" s="453">
        <f>B20/SUM($B$20:$B$28)</f>
        <v>0.24357541899441346</v>
      </c>
    </row>
    <row r="21" spans="1:5">
      <c r="A21" s="90" t="s">
        <v>742</v>
      </c>
      <c r="B21" s="86">
        <v>38.1</v>
      </c>
      <c r="D21" s="463">
        <f t="shared" si="0"/>
        <v>4.6805896805896807E-2</v>
      </c>
      <c r="E21" s="453">
        <f t="shared" ref="E21:E28" si="1">B21/SUM($B$20:$B$28)</f>
        <v>0.21284916201117324</v>
      </c>
    </row>
    <row r="22" spans="1:5">
      <c r="A22" s="90" t="s">
        <v>743</v>
      </c>
      <c r="B22" s="86">
        <v>32.700000000000003</v>
      </c>
      <c r="D22" s="463">
        <f t="shared" si="0"/>
        <v>4.0171990171990177E-2</v>
      </c>
      <c r="E22" s="453">
        <f t="shared" si="1"/>
        <v>0.18268156424581011</v>
      </c>
    </row>
    <row r="23" spans="1:5">
      <c r="A23" s="90" t="s">
        <v>744</v>
      </c>
      <c r="B23" s="86">
        <v>25</v>
      </c>
      <c r="D23" s="463">
        <f t="shared" si="0"/>
        <v>3.0712530712530713E-2</v>
      </c>
      <c r="E23" s="453">
        <f t="shared" si="1"/>
        <v>0.13966480446927376</v>
      </c>
    </row>
    <row r="24" spans="1:5">
      <c r="A24" s="90" t="s">
        <v>745</v>
      </c>
      <c r="B24" s="86">
        <v>17.2</v>
      </c>
      <c r="D24" s="463">
        <f t="shared" si="0"/>
        <v>2.113022113022113E-2</v>
      </c>
      <c r="E24" s="453">
        <f t="shared" si="1"/>
        <v>9.6089385474860345E-2</v>
      </c>
    </row>
    <row r="25" spans="1:5">
      <c r="A25" s="90" t="s">
        <v>746</v>
      </c>
      <c r="B25" s="86">
        <v>10.7</v>
      </c>
      <c r="D25" s="463">
        <f t="shared" si="0"/>
        <v>1.3144963144963145E-2</v>
      </c>
      <c r="E25" s="453">
        <f t="shared" si="1"/>
        <v>5.9776536312849168E-2</v>
      </c>
    </row>
    <row r="26" spans="1:5">
      <c r="A26" s="90" t="s">
        <v>747</v>
      </c>
      <c r="B26" s="86">
        <v>7</v>
      </c>
      <c r="D26" s="463">
        <f t="shared" si="0"/>
        <v>8.5995085995085995E-3</v>
      </c>
      <c r="E26" s="453">
        <f t="shared" si="1"/>
        <v>3.9106145251396655E-2</v>
      </c>
    </row>
    <row r="27" spans="1:5">
      <c r="A27" s="90" t="s">
        <v>748</v>
      </c>
      <c r="B27" s="86">
        <v>2.7</v>
      </c>
      <c r="D27" s="463">
        <f t="shared" si="0"/>
        <v>3.316953316953317E-3</v>
      </c>
      <c r="E27" s="453">
        <f t="shared" si="1"/>
        <v>1.5083798882681567E-2</v>
      </c>
    </row>
    <row r="28" spans="1:5">
      <c r="A28" s="90" t="s">
        <v>755</v>
      </c>
      <c r="B28" s="86">
        <v>2</v>
      </c>
      <c r="D28" s="463">
        <f t="shared" si="0"/>
        <v>2.4570024570024569E-3</v>
      </c>
      <c r="E28" s="453">
        <f t="shared" si="1"/>
        <v>1.1173184357541902E-2</v>
      </c>
    </row>
    <row r="29" spans="1:5">
      <c r="A29" s="90" t="s">
        <v>37</v>
      </c>
      <c r="B29" s="86">
        <v>814</v>
      </c>
      <c r="D29" s="464">
        <f t="shared" si="0"/>
        <v>1</v>
      </c>
      <c r="E29" s="454">
        <f>SUM(E20:E28)</f>
        <v>1.0000000000000002</v>
      </c>
    </row>
    <row r="30" spans="1:5">
      <c r="A30" s="89" t="s">
        <v>756</v>
      </c>
      <c r="B30" s="85"/>
      <c r="D30" s="463"/>
    </row>
    <row r="32" spans="1:5">
      <c r="A32" s="89" t="s">
        <v>260</v>
      </c>
      <c r="B32" s="89" t="s">
        <v>261</v>
      </c>
    </row>
    <row r="33" spans="1:2">
      <c r="A33" s="89" t="s">
        <v>260</v>
      </c>
      <c r="B33" s="89" t="s">
        <v>262</v>
      </c>
    </row>
    <row r="34" spans="1:2">
      <c r="A34" s="89" t="s">
        <v>263</v>
      </c>
      <c r="B34" s="87" t="s">
        <v>264</v>
      </c>
    </row>
    <row r="36" spans="1:2">
      <c r="A36" s="89" t="s">
        <v>265</v>
      </c>
      <c r="B36" s="87" t="s">
        <v>266</v>
      </c>
    </row>
    <row r="37" spans="1:2">
      <c r="A37" s="89" t="s">
        <v>267</v>
      </c>
      <c r="B37" s="87" t="s">
        <v>268</v>
      </c>
    </row>
    <row r="39" spans="1:2">
      <c r="A39" s="94" t="s">
        <v>539</v>
      </c>
      <c r="B39" s="85"/>
    </row>
    <row r="40" spans="1:2">
      <c r="A40" s="94" t="s">
        <v>270</v>
      </c>
      <c r="B40" s="85"/>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theme="5" tint="0.39997558519241921"/>
  </sheetPr>
  <dimension ref="A1:D20"/>
  <sheetViews>
    <sheetView zoomScaleNormal="100" workbookViewId="0">
      <selection activeCell="J17" sqref="J17"/>
    </sheetView>
  </sheetViews>
  <sheetFormatPr defaultRowHeight="14.4"/>
  <cols>
    <col min="2" max="2" width="11.77734375" customWidth="1"/>
    <col min="3" max="3" width="23.21875" style="1" customWidth="1"/>
    <col min="4" max="5" width="13.109375" customWidth="1"/>
    <col min="7" max="7" width="9.109375" customWidth="1"/>
  </cols>
  <sheetData>
    <row r="1" spans="1:4">
      <c r="A1" s="4"/>
      <c r="B1" s="4"/>
      <c r="C1" s="3"/>
      <c r="D1" s="4"/>
    </row>
    <row r="2" spans="1:4">
      <c r="A2" s="4"/>
      <c r="B2" s="365" t="s">
        <v>614</v>
      </c>
      <c r="C2" s="366" t="s">
        <v>369</v>
      </c>
      <c r="D2" s="4"/>
    </row>
    <row r="3" spans="1:4">
      <c r="A3" s="4"/>
      <c r="B3" s="367"/>
      <c r="C3" s="366"/>
      <c r="D3" s="4"/>
    </row>
    <row r="4" spans="1:4">
      <c r="A4" s="4"/>
      <c r="B4" s="368" t="s">
        <v>612</v>
      </c>
      <c r="C4" s="369" t="s">
        <v>613</v>
      </c>
      <c r="D4" s="4"/>
    </row>
    <row r="5" spans="1:4">
      <c r="A5" s="4"/>
      <c r="B5" s="370" t="s">
        <v>362</v>
      </c>
      <c r="C5" s="371">
        <f>'Table 18.1 Body Mass Index (BMI'!Q43</f>
        <v>179.39999999999998</v>
      </c>
      <c r="D5" s="4"/>
    </row>
    <row r="6" spans="1:4">
      <c r="A6" s="4"/>
      <c r="B6" s="372" t="s">
        <v>611</v>
      </c>
      <c r="C6" s="373">
        <f>'Table 18.1 Body Mass Index (BMI'!Q44</f>
        <v>97.6</v>
      </c>
      <c r="D6" s="4"/>
    </row>
    <row r="7" spans="1:4">
      <c r="A7" s="4"/>
      <c r="B7" s="4"/>
      <c r="C7" s="4"/>
      <c r="D7" s="4"/>
    </row>
    <row r="8" spans="1:4">
      <c r="A8" s="4"/>
      <c r="B8" s="4"/>
      <c r="C8" s="4"/>
      <c r="D8" s="4"/>
    </row>
    <row r="9" spans="1:4">
      <c r="A9" s="4"/>
      <c r="B9" s="4"/>
      <c r="C9" s="4"/>
      <c r="D9" s="4"/>
    </row>
    <row r="10" spans="1:4" ht="14.4" customHeight="1">
      <c r="C10"/>
    </row>
    <row r="11" spans="1:4" ht="14.4" customHeight="1">
      <c r="C11"/>
    </row>
    <row r="12" spans="1:4" ht="14.4" customHeight="1">
      <c r="C12"/>
    </row>
    <row r="13" spans="1:4">
      <c r="C13"/>
    </row>
    <row r="14" spans="1:4">
      <c r="C14"/>
    </row>
    <row r="19" ht="14.4" customHeight="1"/>
    <row r="20" ht="14.4" customHeight="1"/>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A4372F-7274-4125-AE95-D4DF7DEAC2C3}">
  <sheetPr>
    <tabColor theme="1"/>
  </sheetPr>
  <dimension ref="A1"/>
  <sheetViews>
    <sheetView workbookViewId="0">
      <selection activeCell="G19" sqref="G19"/>
    </sheetView>
  </sheetViews>
  <sheetFormatPr defaultRowHeight="14.4"/>
  <cols>
    <col min="1" max="16384" width="8.88671875" style="441"/>
  </cols>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tabColor theme="5" tint="0.39997558519241921"/>
  </sheetPr>
  <dimension ref="A1:L29"/>
  <sheetViews>
    <sheetView zoomScale="85" zoomScaleNormal="85" workbookViewId="0">
      <pane ySplit="1" topLeftCell="A2" activePane="bottomLeft" state="frozen"/>
      <selection activeCell="C11" sqref="C11"/>
      <selection pane="bottomLeft"/>
    </sheetView>
  </sheetViews>
  <sheetFormatPr defaultColWidth="15.6640625" defaultRowHeight="13.2"/>
  <cols>
    <col min="1" max="1" width="15.6640625" style="85"/>
    <col min="2" max="2" width="28" style="85" customWidth="1"/>
    <col min="3" max="16384" width="15.6640625" style="85"/>
  </cols>
  <sheetData>
    <row r="1" spans="1:12" s="93" customFormat="1" ht="60" customHeight="1"/>
    <row r="2" spans="1:12" ht="15.75" customHeight="1">
      <c r="A2" s="88" t="s">
        <v>252</v>
      </c>
    </row>
    <row r="3" spans="1:12" ht="15.75" customHeight="1">
      <c r="A3" s="88" t="s">
        <v>355</v>
      </c>
    </row>
    <row r="4" spans="1:12" ht="15.75" customHeight="1">
      <c r="A4" s="88" t="s">
        <v>253</v>
      </c>
    </row>
    <row r="6" spans="1:12" ht="15.75" customHeight="1">
      <c r="A6" s="88" t="s">
        <v>254</v>
      </c>
    </row>
    <row r="7" spans="1:12" ht="12.75" customHeight="1">
      <c r="A7" s="87" t="s">
        <v>255</v>
      </c>
      <c r="B7" s="85" t="s">
        <v>256</v>
      </c>
    </row>
    <row r="9" spans="1:12" ht="26.25" customHeight="1">
      <c r="A9" s="802" t="s">
        <v>351</v>
      </c>
      <c r="B9" s="803"/>
      <c r="C9" s="91" t="s">
        <v>352</v>
      </c>
      <c r="D9" s="91" t="s">
        <v>353</v>
      </c>
      <c r="E9" s="91" t="s">
        <v>354</v>
      </c>
      <c r="F9" s="91" t="s">
        <v>37</v>
      </c>
    </row>
    <row r="10" spans="1:12" ht="26.25" customHeight="1">
      <c r="B10" s="92" t="s">
        <v>257</v>
      </c>
    </row>
    <row r="11" spans="1:12">
      <c r="B11" s="90" t="s">
        <v>222</v>
      </c>
      <c r="C11" s="86">
        <v>278.10000000000002</v>
      </c>
      <c r="D11" s="86">
        <v>0</v>
      </c>
      <c r="E11" s="86">
        <v>0</v>
      </c>
      <c r="F11" s="86">
        <v>278.10000000000002</v>
      </c>
    </row>
    <row r="12" spans="1:12">
      <c r="B12" s="90" t="s">
        <v>39</v>
      </c>
      <c r="C12" s="86">
        <v>20.3</v>
      </c>
      <c r="D12" s="86">
        <v>115.3</v>
      </c>
      <c r="E12" s="86">
        <v>31.4</v>
      </c>
      <c r="F12" s="86">
        <v>166.6</v>
      </c>
    </row>
    <row r="13" spans="1:12">
      <c r="B13" s="90" t="s">
        <v>40</v>
      </c>
      <c r="C13" s="86">
        <v>14.6</v>
      </c>
      <c r="D13" s="86">
        <v>42.4</v>
      </c>
      <c r="E13" s="86">
        <v>13.7</v>
      </c>
      <c r="F13" s="86">
        <v>71.099999999999994</v>
      </c>
    </row>
    <row r="14" spans="1:12">
      <c r="B14" s="90" t="s">
        <v>250</v>
      </c>
      <c r="C14" s="86">
        <v>26.4</v>
      </c>
      <c r="D14" s="86">
        <v>76.8</v>
      </c>
      <c r="E14" s="86">
        <v>65.400000000000006</v>
      </c>
      <c r="F14" s="86">
        <v>168.7</v>
      </c>
    </row>
    <row r="15" spans="1:12">
      <c r="B15" s="90" t="s">
        <v>258</v>
      </c>
      <c r="C15" s="86">
        <v>16.3</v>
      </c>
      <c r="D15" s="86">
        <v>25.6</v>
      </c>
      <c r="E15" s="86">
        <v>27.4</v>
      </c>
      <c r="F15" s="86">
        <v>69.599999999999994</v>
      </c>
      <c r="H15" s="798" t="s">
        <v>970</v>
      </c>
      <c r="I15" s="799"/>
      <c r="K15" s="798" t="s">
        <v>971</v>
      </c>
      <c r="L15" s="799"/>
    </row>
    <row r="16" spans="1:12">
      <c r="B16" s="90" t="s">
        <v>259</v>
      </c>
      <c r="C16" s="86">
        <v>4</v>
      </c>
      <c r="D16" s="86">
        <v>14.2</v>
      </c>
      <c r="E16" s="284">
        <v>38.5</v>
      </c>
      <c r="F16" s="86">
        <v>57</v>
      </c>
      <c r="H16" s="289" t="s">
        <v>345</v>
      </c>
      <c r="I16" s="290">
        <f>SUM(E16:E17)</f>
        <v>40.5</v>
      </c>
      <c r="K16" s="289" t="s">
        <v>345</v>
      </c>
      <c r="L16" s="290">
        <f>SUM(E14:E17)</f>
        <v>133.30000000000001</v>
      </c>
    </row>
    <row r="17" spans="1:12" ht="14.4">
      <c r="B17" s="90" t="s">
        <v>251</v>
      </c>
      <c r="C17" s="86">
        <v>0</v>
      </c>
      <c r="D17" s="86">
        <v>1</v>
      </c>
      <c r="E17" s="285">
        <v>2</v>
      </c>
      <c r="F17" s="86">
        <v>3.4</v>
      </c>
      <c r="G17"/>
      <c r="H17" s="291" t="s">
        <v>346</v>
      </c>
      <c r="I17" s="364">
        <f>E18</f>
        <v>179.1</v>
      </c>
      <c r="K17" s="291" t="s">
        <v>346</v>
      </c>
      <c r="L17" s="364">
        <v>179.1</v>
      </c>
    </row>
    <row r="18" spans="1:12" ht="14.4">
      <c r="B18" s="90" t="s">
        <v>37</v>
      </c>
      <c r="C18" s="86">
        <v>360.1</v>
      </c>
      <c r="D18" s="86">
        <v>275.3</v>
      </c>
      <c r="E18" s="298">
        <v>179.1</v>
      </c>
      <c r="F18" s="86">
        <v>814</v>
      </c>
      <c r="G18"/>
      <c r="H18" s="350" t="s">
        <v>616</v>
      </c>
      <c r="I18" s="374">
        <f>SUM(E16:E17)/E18*100</f>
        <v>22.613065326633166</v>
      </c>
      <c r="K18" s="350" t="s">
        <v>616</v>
      </c>
      <c r="L18" s="374">
        <f>L16/L17*100</f>
        <v>74.427694025683991</v>
      </c>
    </row>
    <row r="21" spans="1:12">
      <c r="A21" s="89" t="s">
        <v>260</v>
      </c>
      <c r="B21" s="89" t="s">
        <v>261</v>
      </c>
    </row>
    <row r="22" spans="1:12">
      <c r="A22" s="89" t="s">
        <v>260</v>
      </c>
      <c r="B22" s="89" t="s">
        <v>262</v>
      </c>
    </row>
    <row r="23" spans="1:12">
      <c r="A23" s="89" t="s">
        <v>263</v>
      </c>
      <c r="B23" s="89" t="s">
        <v>264</v>
      </c>
    </row>
    <row r="25" spans="1:12">
      <c r="A25" s="89" t="s">
        <v>265</v>
      </c>
      <c r="B25" s="89" t="s">
        <v>266</v>
      </c>
    </row>
    <row r="26" spans="1:12">
      <c r="A26" s="89" t="s">
        <v>267</v>
      </c>
      <c r="B26" s="89" t="s">
        <v>268</v>
      </c>
    </row>
    <row r="27" spans="1:12">
      <c r="A27" s="89" t="s">
        <v>273</v>
      </c>
      <c r="B27" s="89" t="s">
        <v>274</v>
      </c>
    </row>
    <row r="28" spans="1:12">
      <c r="A28" s="94" t="s">
        <v>269</v>
      </c>
    </row>
    <row r="29" spans="1:12">
      <c r="A29" s="94" t="s">
        <v>270</v>
      </c>
    </row>
  </sheetData>
  <mergeCells count="3">
    <mergeCell ref="A9:B9"/>
    <mergeCell ref="H15:I15"/>
    <mergeCell ref="K15:L15"/>
  </mergeCells>
  <pageMargins left="0.75" right="0.75" top="1" bottom="1" header="0.5" footer="0.5"/>
  <pageSetup orientation="portrait" horizontalDpi="300" verticalDpi="300" r:id="rId1"/>
  <headerFooter alignWithMargins="0"/>
  <drawing r:id="rId2"/>
  <legacy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73BD2E-5BE9-4909-BF2B-8A5FD50DD377}">
  <sheetPr>
    <tabColor theme="5" tint="0.39997558519241921"/>
  </sheetPr>
  <dimension ref="A1:K22"/>
  <sheetViews>
    <sheetView workbookViewId="0">
      <pane ySplit="1" topLeftCell="A2" activePane="bottomLeft" state="frozen"/>
      <selection activeCell="C11" sqref="C11"/>
      <selection pane="bottomLeft" activeCell="I23" sqref="I23"/>
    </sheetView>
  </sheetViews>
  <sheetFormatPr defaultColWidth="15.6640625" defaultRowHeight="14.4"/>
  <cols>
    <col min="1" max="16384" width="15.6640625" style="153"/>
  </cols>
  <sheetData>
    <row r="1" spans="1:11" s="15" customFormat="1" ht="60" customHeight="1"/>
    <row r="2" spans="1:11" ht="15.75" customHeight="1">
      <c r="A2" s="88" t="s">
        <v>252</v>
      </c>
    </row>
    <row r="3" spans="1:11" ht="15.75" customHeight="1">
      <c r="A3" s="88" t="s">
        <v>368</v>
      </c>
    </row>
    <row r="4" spans="1:11" ht="15.75" customHeight="1">
      <c r="A4" s="88" t="s">
        <v>253</v>
      </c>
    </row>
    <row r="6" spans="1:11" ht="15.75" customHeight="1">
      <c r="A6" s="88" t="s">
        <v>254</v>
      </c>
    </row>
    <row r="7" spans="1:11" ht="12.75" customHeight="1">
      <c r="A7" s="154" t="s">
        <v>255</v>
      </c>
      <c r="B7" s="153" t="s">
        <v>256</v>
      </c>
    </row>
    <row r="9" spans="1:11" ht="26.25" customHeight="1">
      <c r="A9" s="802" t="s">
        <v>221</v>
      </c>
      <c r="B9" s="804"/>
      <c r="C9" s="91" t="s">
        <v>289</v>
      </c>
      <c r="D9" s="91" t="s">
        <v>290</v>
      </c>
      <c r="E9" s="91" t="s">
        <v>291</v>
      </c>
      <c r="F9" s="91" t="s">
        <v>37</v>
      </c>
    </row>
    <row r="10" spans="1:11" ht="26.25" customHeight="1">
      <c r="A10" s="802" t="s">
        <v>358</v>
      </c>
      <c r="B10" s="804"/>
      <c r="C10" s="91" t="s">
        <v>359</v>
      </c>
      <c r="D10" s="91" t="s">
        <v>359</v>
      </c>
      <c r="E10" s="91" t="s">
        <v>359</v>
      </c>
      <c r="F10" s="91" t="s">
        <v>359</v>
      </c>
      <c r="H10" s="798" t="s">
        <v>617</v>
      </c>
      <c r="I10" s="799"/>
      <c r="J10"/>
      <c r="K10"/>
    </row>
    <row r="11" spans="1:11" ht="26.25" customHeight="1">
      <c r="B11" s="92" t="s">
        <v>275</v>
      </c>
      <c r="H11" s="289" t="s">
        <v>345</v>
      </c>
      <c r="I11" s="290">
        <f>SUM(D12:E12)</f>
        <v>37.800000000000004</v>
      </c>
      <c r="J11"/>
      <c r="K11"/>
    </row>
    <row r="12" spans="1:11">
      <c r="B12" s="90" t="s">
        <v>4</v>
      </c>
      <c r="C12" s="86">
        <v>64.900000000000006</v>
      </c>
      <c r="D12" s="286">
        <v>33.200000000000003</v>
      </c>
      <c r="E12" s="287">
        <v>4.5999999999999996</v>
      </c>
      <c r="F12" s="86">
        <v>102.6</v>
      </c>
      <c r="H12" s="291" t="s">
        <v>346</v>
      </c>
      <c r="I12" s="364">
        <f>'Age Group - Population Counts'!C5</f>
        <v>179.39999999999998</v>
      </c>
      <c r="J12" t="s">
        <v>633</v>
      </c>
      <c r="K12"/>
    </row>
    <row r="13" spans="1:11">
      <c r="B13" s="90" t="s">
        <v>37</v>
      </c>
      <c r="C13" s="86">
        <v>64.900000000000006</v>
      </c>
      <c r="D13" s="86">
        <v>33.200000000000003</v>
      </c>
      <c r="E13" s="86">
        <v>4.5999999999999996</v>
      </c>
      <c r="F13" s="86">
        <v>102.6</v>
      </c>
      <c r="H13" s="350" t="s">
        <v>616</v>
      </c>
      <c r="I13" s="374">
        <f>I11/I12*100</f>
        <v>21.070234113712381</v>
      </c>
      <c r="J13"/>
      <c r="K13"/>
    </row>
    <row r="14" spans="1:11">
      <c r="J14"/>
      <c r="K14"/>
    </row>
    <row r="16" spans="1:11">
      <c r="A16" s="89" t="s">
        <v>260</v>
      </c>
      <c r="B16" s="89" t="s">
        <v>261</v>
      </c>
    </row>
    <row r="17" spans="1:2">
      <c r="A17" s="89" t="s">
        <v>260</v>
      </c>
      <c r="B17" s="89" t="s">
        <v>262</v>
      </c>
    </row>
    <row r="18" spans="1:2">
      <c r="A18" s="89" t="s">
        <v>263</v>
      </c>
      <c r="B18" s="89" t="s">
        <v>264</v>
      </c>
    </row>
    <row r="20" spans="1:2">
      <c r="A20" s="89" t="s">
        <v>265</v>
      </c>
      <c r="B20" s="89" t="s">
        <v>266</v>
      </c>
    </row>
    <row r="21" spans="1:2">
      <c r="A21" s="155" t="s">
        <v>269</v>
      </c>
    </row>
    <row r="22" spans="1:2">
      <c r="A22" s="155" t="s">
        <v>270</v>
      </c>
    </row>
  </sheetData>
  <mergeCells count="3">
    <mergeCell ref="A9:B9"/>
    <mergeCell ref="A10:B10"/>
    <mergeCell ref="H10:I10"/>
  </mergeCells>
  <pageMargins left="0.75" right="0.75" top="1" bottom="1" header="0.5" footer="0.5"/>
  <pageSetup orientation="portrait" horizontalDpi="300" verticalDpi="300" r:id="rId1"/>
  <headerFooter alignWithMargins="0"/>
  <drawing r:id="rId2"/>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768B5-12FC-4B5E-A92E-243B036E0D41}">
  <sheetPr>
    <tabColor theme="5" tint="0.39997558519241921"/>
  </sheetPr>
  <dimension ref="A1:I24"/>
  <sheetViews>
    <sheetView zoomScale="70" zoomScaleNormal="70" workbookViewId="0">
      <pane ySplit="1" topLeftCell="A2" activePane="bottomLeft" state="frozen"/>
      <selection activeCell="C11" sqref="C11"/>
      <selection pane="bottomLeft"/>
    </sheetView>
  </sheetViews>
  <sheetFormatPr defaultColWidth="15.6640625" defaultRowHeight="13.2"/>
  <cols>
    <col min="1" max="16384" width="15.6640625" style="100"/>
  </cols>
  <sheetData>
    <row r="1" spans="1:9" s="99" customFormat="1" ht="60" customHeight="1"/>
    <row r="2" spans="1:9" ht="15.75" customHeight="1">
      <c r="A2" s="88" t="s">
        <v>252</v>
      </c>
    </row>
    <row r="3" spans="1:9" ht="15.75" customHeight="1">
      <c r="A3" s="88" t="s">
        <v>379</v>
      </c>
    </row>
    <row r="4" spans="1:9" ht="15.75" customHeight="1">
      <c r="A4" s="88" t="s">
        <v>253</v>
      </c>
    </row>
    <row r="6" spans="1:9" ht="15.75" customHeight="1">
      <c r="A6" s="88" t="s">
        <v>254</v>
      </c>
    </row>
    <row r="7" spans="1:9" ht="12.75" customHeight="1">
      <c r="A7" s="101" t="s">
        <v>255</v>
      </c>
      <c r="B7" s="100" t="s">
        <v>256</v>
      </c>
    </row>
    <row r="9" spans="1:9" ht="26.25" customHeight="1">
      <c r="A9" s="802" t="s">
        <v>275</v>
      </c>
      <c r="B9" s="805"/>
      <c r="C9" s="102" t="s">
        <v>348</v>
      </c>
      <c r="D9" s="102" t="s">
        <v>276</v>
      </c>
      <c r="E9" s="102" t="s">
        <v>37</v>
      </c>
    </row>
    <row r="10" spans="1:9" ht="26.25" customHeight="1">
      <c r="B10" s="92" t="s">
        <v>220</v>
      </c>
    </row>
    <row r="11" spans="1:9">
      <c r="B11" s="103" t="s">
        <v>306</v>
      </c>
      <c r="C11" s="104">
        <v>2.6</v>
      </c>
      <c r="D11" s="104">
        <v>52.6</v>
      </c>
      <c r="E11" s="104">
        <v>55</v>
      </c>
      <c r="G11" s="798" t="s">
        <v>636</v>
      </c>
      <c r="H11" s="799"/>
    </row>
    <row r="12" spans="1:9" ht="26.4">
      <c r="B12" s="103" t="s">
        <v>380</v>
      </c>
      <c r="C12" s="299">
        <v>0.3</v>
      </c>
      <c r="D12" s="300">
        <v>27.1</v>
      </c>
      <c r="E12" s="104">
        <v>27.6</v>
      </c>
      <c r="G12" s="289" t="s">
        <v>345</v>
      </c>
      <c r="H12" s="290">
        <f>SUM(C12:D13)</f>
        <v>28.500000000000004</v>
      </c>
    </row>
    <row r="13" spans="1:9" ht="14.4">
      <c r="B13" s="103" t="s">
        <v>280</v>
      </c>
      <c r="C13" s="303">
        <v>0</v>
      </c>
      <c r="D13" s="304">
        <v>1.1000000000000001</v>
      </c>
      <c r="E13" s="104">
        <v>1.1000000000000001</v>
      </c>
      <c r="G13" s="291" t="s">
        <v>346</v>
      </c>
      <c r="H13" s="364">
        <f>'Age Group - Population Counts'!$C$6</f>
        <v>97.6</v>
      </c>
      <c r="I13" t="s">
        <v>634</v>
      </c>
    </row>
    <row r="14" spans="1:9">
      <c r="G14" s="350" t="s">
        <v>616</v>
      </c>
      <c r="H14" s="374">
        <f>H12/H13*100</f>
        <v>29.20081967213115</v>
      </c>
    </row>
    <row r="16" spans="1:9">
      <c r="A16" s="89" t="s">
        <v>381</v>
      </c>
      <c r="B16" s="89" t="s">
        <v>382</v>
      </c>
    </row>
    <row r="17" spans="1:2">
      <c r="A17" s="89" t="s">
        <v>260</v>
      </c>
      <c r="B17" s="89" t="s">
        <v>261</v>
      </c>
    </row>
    <row r="18" spans="1:2">
      <c r="A18" s="89" t="s">
        <v>260</v>
      </c>
      <c r="B18" s="89" t="s">
        <v>262</v>
      </c>
    </row>
    <row r="19" spans="1:2">
      <c r="A19" s="89" t="s">
        <v>263</v>
      </c>
      <c r="B19" s="89" t="s">
        <v>264</v>
      </c>
    </row>
    <row r="21" spans="1:2">
      <c r="A21" s="89" t="s">
        <v>265</v>
      </c>
      <c r="B21" s="89" t="s">
        <v>266</v>
      </c>
    </row>
    <row r="22" spans="1:2">
      <c r="A22" s="89" t="s">
        <v>273</v>
      </c>
      <c r="B22" s="89" t="s">
        <v>274</v>
      </c>
    </row>
    <row r="23" spans="1:2">
      <c r="A23" s="105" t="s">
        <v>269</v>
      </c>
    </row>
    <row r="24" spans="1:2">
      <c r="A24" s="105" t="s">
        <v>270</v>
      </c>
    </row>
  </sheetData>
  <mergeCells count="2">
    <mergeCell ref="A9:B9"/>
    <mergeCell ref="G11:H11"/>
  </mergeCells>
  <pageMargins left="0.75" right="0.75" top="1" bottom="1" header="0.5" footer="0.5"/>
  <pageSetup orientation="portrait" horizontalDpi="300" verticalDpi="300" r:id="rId1"/>
  <headerFooter alignWithMargins="0"/>
  <drawing r:id="rId2"/>
  <legacyDrawing r:id="rId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theme="5" tint="0.39997558519241921"/>
  </sheetPr>
  <dimension ref="A1:J25"/>
  <sheetViews>
    <sheetView zoomScale="85" zoomScaleNormal="85" workbookViewId="0">
      <pane ySplit="1" topLeftCell="A2" activePane="bottomLeft" state="frozen"/>
      <selection activeCell="C11" sqref="C11"/>
      <selection pane="bottomLeft" activeCell="D24" sqref="D24"/>
    </sheetView>
  </sheetViews>
  <sheetFormatPr defaultColWidth="15.6640625" defaultRowHeight="13.2"/>
  <cols>
    <col min="1" max="1" width="15.6640625" style="85"/>
    <col min="2" max="2" width="45" style="85" customWidth="1"/>
    <col min="3" max="7" width="15.6640625" style="85"/>
    <col min="8" max="9" width="15.6640625" style="84"/>
    <col min="10" max="16384" width="15.6640625" style="85"/>
  </cols>
  <sheetData>
    <row r="1" spans="1:10" s="93" customFormat="1">
      <c r="H1" s="130"/>
      <c r="I1" s="130"/>
    </row>
    <row r="2" spans="1:10" ht="15.6">
      <c r="A2" s="88" t="s">
        <v>252</v>
      </c>
    </row>
    <row r="3" spans="1:10" ht="15.6">
      <c r="A3" s="88" t="s">
        <v>319</v>
      </c>
    </row>
    <row r="4" spans="1:10" ht="15.6">
      <c r="A4" s="88" t="s">
        <v>253</v>
      </c>
    </row>
    <row r="6" spans="1:10" ht="15.6">
      <c r="A6" s="88" t="s">
        <v>254</v>
      </c>
    </row>
    <row r="7" spans="1:10">
      <c r="A7" s="87" t="s">
        <v>255</v>
      </c>
      <c r="B7" s="85" t="s">
        <v>256</v>
      </c>
    </row>
    <row r="9" spans="1:10" ht="26.4">
      <c r="A9" s="802" t="s">
        <v>221</v>
      </c>
      <c r="B9" s="803"/>
      <c r="C9" s="91" t="s">
        <v>289</v>
      </c>
      <c r="D9" s="91" t="s">
        <v>290</v>
      </c>
      <c r="E9" s="91" t="s">
        <v>291</v>
      </c>
      <c r="F9" s="91" t="s">
        <v>37</v>
      </c>
    </row>
    <row r="10" spans="1:10">
      <c r="B10" s="92" t="s">
        <v>320</v>
      </c>
    </row>
    <row r="11" spans="1:10">
      <c r="B11" s="90" t="s">
        <v>222</v>
      </c>
      <c r="C11" s="86">
        <v>346.3</v>
      </c>
      <c r="D11" s="315">
        <v>28.4</v>
      </c>
      <c r="E11" s="316">
        <v>5.9</v>
      </c>
      <c r="F11" s="86">
        <v>380.3</v>
      </c>
    </row>
    <row r="12" spans="1:10" ht="14.4">
      <c r="B12" s="90" t="s">
        <v>321</v>
      </c>
      <c r="C12" s="86">
        <v>30.8</v>
      </c>
      <c r="D12" s="86">
        <v>12.7</v>
      </c>
      <c r="E12" s="86">
        <v>3.9</v>
      </c>
      <c r="F12" s="86">
        <v>47.9</v>
      </c>
      <c r="H12"/>
    </row>
    <row r="13" spans="1:10">
      <c r="B13" s="90" t="s">
        <v>322</v>
      </c>
      <c r="C13" s="86">
        <v>258</v>
      </c>
      <c r="D13" s="359">
        <v>102</v>
      </c>
      <c r="E13" s="358">
        <v>25.4</v>
      </c>
      <c r="F13" s="86">
        <v>385.5</v>
      </c>
      <c r="H13" s="798" t="s">
        <v>637</v>
      </c>
      <c r="I13" s="799"/>
    </row>
    <row r="14" spans="1:10" ht="26.4">
      <c r="B14" s="90" t="s">
        <v>323</v>
      </c>
      <c r="C14" s="86">
        <v>0</v>
      </c>
      <c r="D14" s="360">
        <v>0</v>
      </c>
      <c r="E14" s="361">
        <v>0.2</v>
      </c>
      <c r="F14" s="86">
        <v>0.2</v>
      </c>
      <c r="H14" s="289" t="s">
        <v>345</v>
      </c>
      <c r="I14" s="290">
        <f>SUM(D13:E13)</f>
        <v>127.4</v>
      </c>
    </row>
    <row r="15" spans="1:10">
      <c r="B15" s="90" t="s">
        <v>37</v>
      </c>
      <c r="C15" s="86">
        <v>635.1</v>
      </c>
      <c r="D15" s="362">
        <v>143.1</v>
      </c>
      <c r="E15" s="363">
        <v>35.799999999999997</v>
      </c>
      <c r="F15" s="86">
        <v>814.1</v>
      </c>
      <c r="G15" s="116"/>
      <c r="H15" s="291" t="s">
        <v>346</v>
      </c>
      <c r="I15" s="364">
        <f>SUM(D15:E15)-SUM(D11:E11,D14:E14)</f>
        <v>144.39999999999998</v>
      </c>
      <c r="J15" s="85" t="s">
        <v>635</v>
      </c>
    </row>
    <row r="16" spans="1:10">
      <c r="G16" s="116"/>
      <c r="H16" s="350" t="s">
        <v>616</v>
      </c>
      <c r="I16" s="374">
        <f>SUM(D13:E13)/I15*100</f>
        <v>88.227146814404449</v>
      </c>
    </row>
    <row r="18" spans="1:2">
      <c r="A18" s="89" t="s">
        <v>260</v>
      </c>
      <c r="B18" s="89" t="s">
        <v>261</v>
      </c>
    </row>
    <row r="19" spans="1:2">
      <c r="A19" s="89" t="s">
        <v>260</v>
      </c>
      <c r="B19" s="89" t="s">
        <v>262</v>
      </c>
    </row>
    <row r="20" spans="1:2">
      <c r="A20" s="89" t="s">
        <v>263</v>
      </c>
      <c r="B20" s="89" t="s">
        <v>264</v>
      </c>
    </row>
    <row r="22" spans="1:2">
      <c r="A22" s="89" t="s">
        <v>265</v>
      </c>
      <c r="B22" s="89" t="s">
        <v>266</v>
      </c>
    </row>
    <row r="23" spans="1:2">
      <c r="A23" s="89" t="s">
        <v>273</v>
      </c>
      <c r="B23" s="89" t="s">
        <v>274</v>
      </c>
    </row>
    <row r="24" spans="1:2">
      <c r="A24" s="94" t="s">
        <v>269</v>
      </c>
    </row>
    <row r="25" spans="1:2">
      <c r="A25" s="94" t="s">
        <v>270</v>
      </c>
    </row>
  </sheetData>
  <mergeCells count="2">
    <mergeCell ref="A9:B9"/>
    <mergeCell ref="H13:I13"/>
  </mergeCells>
  <pageMargins left="0.75" right="0.75" top="1" bottom="1" header="0.5" footer="0.5"/>
  <pageSetup orientation="portrait" horizontalDpi="300" verticalDpi="300" r:id="rId1"/>
  <headerFooter alignWithMargins="0"/>
  <drawing r:id="rId2"/>
  <legacyDrawing r:id="rId3"/>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theme="5" tint="0.39997558519241921"/>
  </sheetPr>
  <dimension ref="A1:I36"/>
  <sheetViews>
    <sheetView zoomScale="85" zoomScaleNormal="85" workbookViewId="0">
      <pane ySplit="1" topLeftCell="A2" activePane="bottomLeft" state="frozen"/>
      <selection activeCell="C11" sqref="C11"/>
      <selection pane="bottomLeft" activeCell="B34" sqref="B34"/>
    </sheetView>
  </sheetViews>
  <sheetFormatPr defaultColWidth="15.6640625" defaultRowHeight="13.2"/>
  <cols>
    <col min="1" max="1" width="15.6640625" style="85"/>
    <col min="2" max="2" width="64.109375" style="85" customWidth="1"/>
    <col min="3" max="16384" width="15.6640625" style="85"/>
  </cols>
  <sheetData>
    <row r="1" spans="1:8" s="93" customFormat="1"/>
    <row r="2" spans="1:8" ht="15.6">
      <c r="A2" s="88" t="s">
        <v>252</v>
      </c>
    </row>
    <row r="3" spans="1:8" ht="15.6">
      <c r="A3" s="88" t="s">
        <v>328</v>
      </c>
    </row>
    <row r="4" spans="1:8" ht="15.6">
      <c r="A4" s="88" t="s">
        <v>253</v>
      </c>
    </row>
    <row r="6" spans="1:8" ht="15.6">
      <c r="A6" s="88" t="s">
        <v>254</v>
      </c>
    </row>
    <row r="7" spans="1:8">
      <c r="A7" s="87" t="s">
        <v>255</v>
      </c>
      <c r="B7" s="85" t="s">
        <v>256</v>
      </c>
    </row>
    <row r="9" spans="1:8" ht="26.4">
      <c r="A9" s="802" t="s">
        <v>221</v>
      </c>
      <c r="B9" s="803"/>
      <c r="C9" s="91" t="s">
        <v>289</v>
      </c>
      <c r="D9" s="91" t="s">
        <v>290</v>
      </c>
      <c r="E9" s="91" t="s">
        <v>291</v>
      </c>
      <c r="F9" s="91" t="s">
        <v>37</v>
      </c>
    </row>
    <row r="10" spans="1:8">
      <c r="B10" s="92" t="s">
        <v>272</v>
      </c>
    </row>
    <row r="11" spans="1:8">
      <c r="B11" s="90" t="s">
        <v>30</v>
      </c>
      <c r="C11" s="86">
        <v>21.3</v>
      </c>
      <c r="D11" s="86">
        <v>44.3</v>
      </c>
      <c r="E11" s="86">
        <v>20</v>
      </c>
      <c r="F11" s="86">
        <v>85.6</v>
      </c>
    </row>
    <row r="12" spans="1:8">
      <c r="B12" s="90" t="s">
        <v>31</v>
      </c>
      <c r="C12" s="86">
        <v>85.2</v>
      </c>
      <c r="D12" s="86">
        <v>32.799999999999997</v>
      </c>
      <c r="E12" s="86">
        <v>9.4</v>
      </c>
      <c r="F12" s="86">
        <v>127.2</v>
      </c>
    </row>
    <row r="13" spans="1:8">
      <c r="B13" s="90" t="s">
        <v>32</v>
      </c>
      <c r="C13" s="86">
        <v>53.1</v>
      </c>
      <c r="D13" s="86">
        <v>39.6</v>
      </c>
      <c r="E13" s="86">
        <v>9.5</v>
      </c>
      <c r="F13" s="86">
        <v>102.1</v>
      </c>
    </row>
    <row r="14" spans="1:8" ht="14.4">
      <c r="B14" s="90" t="s">
        <v>88</v>
      </c>
      <c r="C14" s="86">
        <v>2.2000000000000002</v>
      </c>
      <c r="D14" s="86">
        <v>4.9000000000000004</v>
      </c>
      <c r="E14" s="86">
        <v>2.2999999999999998</v>
      </c>
      <c r="F14" s="86">
        <v>9.3000000000000007</v>
      </c>
      <c r="G14"/>
    </row>
    <row r="15" spans="1:8" ht="14.4">
      <c r="B15" s="90" t="s">
        <v>33</v>
      </c>
      <c r="C15" s="86">
        <v>10.199999999999999</v>
      </c>
      <c r="D15" s="86">
        <v>13.8</v>
      </c>
      <c r="E15" s="86">
        <v>3.4</v>
      </c>
      <c r="F15" s="86">
        <v>27.6</v>
      </c>
      <c r="G15"/>
      <c r="H15" s="98"/>
    </row>
    <row r="16" spans="1:8" ht="14.4">
      <c r="B16" s="90" t="s">
        <v>3</v>
      </c>
      <c r="C16" s="86">
        <v>14</v>
      </c>
      <c r="D16" s="286">
        <v>36.4</v>
      </c>
      <c r="E16" s="287">
        <v>13.5</v>
      </c>
      <c r="F16" s="86">
        <v>64.3</v>
      </c>
      <c r="G16"/>
    </row>
    <row r="17" spans="1:9">
      <c r="B17" s="90" t="s">
        <v>34</v>
      </c>
      <c r="C17" s="86">
        <v>60.4</v>
      </c>
      <c r="D17" s="86">
        <v>35.9</v>
      </c>
      <c r="E17" s="86">
        <v>14.9</v>
      </c>
      <c r="F17" s="86">
        <v>111.7</v>
      </c>
    </row>
    <row r="18" spans="1:9">
      <c r="B18" s="90" t="s">
        <v>329</v>
      </c>
      <c r="C18" s="86">
        <v>147.9</v>
      </c>
      <c r="D18" s="86">
        <v>126</v>
      </c>
      <c r="E18" s="86">
        <v>33</v>
      </c>
      <c r="F18" s="86">
        <v>306.8</v>
      </c>
    </row>
    <row r="19" spans="1:9">
      <c r="B19" s="90" t="s">
        <v>60</v>
      </c>
      <c r="C19" s="86">
        <v>6.3</v>
      </c>
      <c r="D19" s="86">
        <v>25.4</v>
      </c>
      <c r="E19" s="86">
        <v>10.6</v>
      </c>
      <c r="F19" s="86">
        <v>42.5</v>
      </c>
    </row>
    <row r="20" spans="1:9">
      <c r="B20" s="90" t="s">
        <v>61</v>
      </c>
      <c r="C20" s="86">
        <v>13.4</v>
      </c>
      <c r="D20" s="86">
        <v>39.5</v>
      </c>
      <c r="E20" s="86">
        <v>15</v>
      </c>
      <c r="F20" s="86">
        <v>67.599999999999994</v>
      </c>
    </row>
    <row r="21" spans="1:9">
      <c r="B21" s="90" t="s">
        <v>35</v>
      </c>
      <c r="C21" s="86">
        <v>5</v>
      </c>
      <c r="D21" s="86">
        <v>6.2</v>
      </c>
      <c r="E21" s="86">
        <v>3.2</v>
      </c>
      <c r="F21" s="86">
        <v>14.7</v>
      </c>
      <c r="H21" s="798" t="s">
        <v>638</v>
      </c>
      <c r="I21" s="799"/>
    </row>
    <row r="22" spans="1:9">
      <c r="B22" s="90" t="s">
        <v>330</v>
      </c>
      <c r="C22" s="86">
        <v>136</v>
      </c>
      <c r="D22" s="86">
        <v>44.3</v>
      </c>
      <c r="E22" s="86">
        <v>7.4</v>
      </c>
      <c r="F22" s="86">
        <v>188.2</v>
      </c>
      <c r="H22" s="289" t="s">
        <v>345</v>
      </c>
      <c r="I22" s="290">
        <f>SUM(D16:E16)</f>
        <v>49.9</v>
      </c>
    </row>
    <row r="23" spans="1:9">
      <c r="B23" s="90" t="s">
        <v>36</v>
      </c>
      <c r="C23" s="86">
        <v>1.2</v>
      </c>
      <c r="D23" s="86">
        <v>11.6</v>
      </c>
      <c r="E23" s="86">
        <v>5.9</v>
      </c>
      <c r="F23" s="86">
        <v>18.8</v>
      </c>
      <c r="H23" s="291" t="s">
        <v>346</v>
      </c>
      <c r="I23" s="364">
        <f>SUM(D25:E25)</f>
        <v>178.89999999999998</v>
      </c>
    </row>
    <row r="24" spans="1:9">
      <c r="B24" s="90" t="s">
        <v>331</v>
      </c>
      <c r="C24" s="86">
        <v>324.8</v>
      </c>
      <c r="D24" s="86">
        <v>5.0999999999999996</v>
      </c>
      <c r="E24" s="86">
        <v>0.3</v>
      </c>
      <c r="F24" s="86">
        <v>330.6</v>
      </c>
      <c r="H24" s="350" t="s">
        <v>616</v>
      </c>
      <c r="I24" s="374">
        <f>(SUM(D16:E16)/SUM(D25:E25))*100</f>
        <v>27.892677473448856</v>
      </c>
    </row>
    <row r="25" spans="1:9">
      <c r="B25" s="90" t="s">
        <v>37</v>
      </c>
      <c r="C25" s="86">
        <v>635.1</v>
      </c>
      <c r="D25" s="315">
        <v>143.1</v>
      </c>
      <c r="E25" s="316">
        <v>35.799999999999997</v>
      </c>
      <c r="F25" s="86">
        <v>814.1</v>
      </c>
    </row>
    <row r="28" spans="1:9">
      <c r="A28" s="89" t="s">
        <v>260</v>
      </c>
      <c r="B28" s="89" t="s">
        <v>261</v>
      </c>
    </row>
    <row r="29" spans="1:9">
      <c r="A29" s="89" t="s">
        <v>260</v>
      </c>
      <c r="B29" s="89" t="s">
        <v>262</v>
      </c>
    </row>
    <row r="30" spans="1:9">
      <c r="A30" s="89" t="s">
        <v>263</v>
      </c>
      <c r="B30" s="89" t="s">
        <v>264</v>
      </c>
    </row>
    <row r="32" spans="1:9">
      <c r="A32" s="89" t="s">
        <v>265</v>
      </c>
      <c r="B32" s="89" t="s">
        <v>266</v>
      </c>
    </row>
    <row r="33" spans="1:2">
      <c r="A33" s="89" t="s">
        <v>267</v>
      </c>
      <c r="B33" s="89" t="s">
        <v>268</v>
      </c>
    </row>
    <row r="34" spans="1:2">
      <c r="A34" s="89" t="s">
        <v>273</v>
      </c>
      <c r="B34" s="89" t="s">
        <v>274</v>
      </c>
    </row>
    <row r="35" spans="1:2">
      <c r="A35" s="94" t="s">
        <v>269</v>
      </c>
    </row>
    <row r="36" spans="1:2">
      <c r="A36" s="94" t="s">
        <v>270</v>
      </c>
    </row>
  </sheetData>
  <mergeCells count="2">
    <mergeCell ref="A9:B9"/>
    <mergeCell ref="H21:I21"/>
  </mergeCells>
  <pageMargins left="0.75" right="0.75" top="1" bottom="1" header="0.5" footer="0.5"/>
  <pageSetup orientation="portrait" horizontalDpi="300" verticalDpi="300" r:id="rId1"/>
  <headerFooter alignWithMargins="0"/>
  <drawing r:id="rId2"/>
  <legacyDrawing r:id="rId3"/>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theme="5" tint="0.39997558519241921"/>
  </sheetPr>
  <dimension ref="A1:I36"/>
  <sheetViews>
    <sheetView zoomScale="70" zoomScaleNormal="70" workbookViewId="0">
      <pane ySplit="1" topLeftCell="A2" activePane="bottomLeft" state="frozen"/>
      <selection activeCell="C11" sqref="C11"/>
      <selection pane="bottomLeft" activeCell="J42" sqref="J42"/>
    </sheetView>
  </sheetViews>
  <sheetFormatPr defaultColWidth="15.6640625" defaultRowHeight="13.2"/>
  <cols>
    <col min="1" max="1" width="15.6640625" style="85"/>
    <col min="2" max="2" width="45.33203125" style="85" customWidth="1"/>
    <col min="3" max="16384" width="15.6640625" style="85"/>
  </cols>
  <sheetData>
    <row r="1" spans="1:6" s="93" customFormat="1"/>
    <row r="2" spans="1:6" ht="15.6">
      <c r="A2" s="88" t="s">
        <v>252</v>
      </c>
    </row>
    <row r="3" spans="1:6" ht="15.6">
      <c r="A3" s="88" t="s">
        <v>328</v>
      </c>
    </row>
    <row r="4" spans="1:6" ht="15.6">
      <c r="A4" s="88" t="s">
        <v>253</v>
      </c>
    </row>
    <row r="6" spans="1:6" ht="15.6">
      <c r="A6" s="88" t="s">
        <v>254</v>
      </c>
    </row>
    <row r="7" spans="1:6">
      <c r="A7" s="87" t="s">
        <v>255</v>
      </c>
      <c r="B7" s="85" t="s">
        <v>256</v>
      </c>
    </row>
    <row r="9" spans="1:6" ht="26.4">
      <c r="A9" s="802" t="s">
        <v>221</v>
      </c>
      <c r="B9" s="803"/>
      <c r="C9" s="91" t="s">
        <v>289</v>
      </c>
      <c r="D9" s="91" t="s">
        <v>290</v>
      </c>
      <c r="E9" s="91" t="s">
        <v>291</v>
      </c>
      <c r="F9" s="91" t="s">
        <v>37</v>
      </c>
    </row>
    <row r="10" spans="1:6" ht="26.4">
      <c r="B10" s="92" t="s">
        <v>272</v>
      </c>
    </row>
    <row r="11" spans="1:6">
      <c r="B11" s="90" t="s">
        <v>30</v>
      </c>
      <c r="C11" s="86">
        <v>21.3</v>
      </c>
      <c r="D11" s="86">
        <v>44.3</v>
      </c>
      <c r="E11" s="86">
        <v>20</v>
      </c>
      <c r="F11" s="86">
        <v>85.6</v>
      </c>
    </row>
    <row r="12" spans="1:6">
      <c r="B12" s="90" t="s">
        <v>31</v>
      </c>
      <c r="C12" s="86">
        <v>85.2</v>
      </c>
      <c r="D12" s="86">
        <v>32.799999999999997</v>
      </c>
      <c r="E12" s="86">
        <v>9.4</v>
      </c>
      <c r="F12" s="86">
        <v>127.2</v>
      </c>
    </row>
    <row r="13" spans="1:6">
      <c r="B13" s="90" t="s">
        <v>32</v>
      </c>
      <c r="C13" s="86">
        <v>53.1</v>
      </c>
      <c r="D13" s="86">
        <v>39.6</v>
      </c>
      <c r="E13" s="86">
        <v>9.5</v>
      </c>
      <c r="F13" s="86">
        <v>102.1</v>
      </c>
    </row>
    <row r="14" spans="1:6">
      <c r="B14" s="90" t="s">
        <v>88</v>
      </c>
      <c r="C14" s="86">
        <v>2.2000000000000002</v>
      </c>
      <c r="D14" s="86">
        <v>4.9000000000000004</v>
      </c>
      <c r="E14" s="86">
        <v>2.2999999999999998</v>
      </c>
      <c r="F14" s="86">
        <v>9.3000000000000007</v>
      </c>
    </row>
    <row r="15" spans="1:6">
      <c r="B15" s="90" t="s">
        <v>33</v>
      </c>
      <c r="C15" s="86">
        <v>10.199999999999999</v>
      </c>
      <c r="D15" s="86">
        <v>13.8</v>
      </c>
      <c r="E15" s="86">
        <v>3.4</v>
      </c>
      <c r="F15" s="86">
        <v>27.6</v>
      </c>
    </row>
    <row r="16" spans="1:6">
      <c r="B16" s="90" t="s">
        <v>3</v>
      </c>
      <c r="C16" s="86">
        <v>14</v>
      </c>
      <c r="D16" s="86">
        <v>36.4</v>
      </c>
      <c r="E16" s="86">
        <v>13.5</v>
      </c>
      <c r="F16" s="86">
        <v>64.3</v>
      </c>
    </row>
    <row r="17" spans="1:9" ht="14.4">
      <c r="B17" s="90" t="s">
        <v>34</v>
      </c>
      <c r="C17" s="86">
        <v>60.4</v>
      </c>
      <c r="D17" s="86">
        <v>35.9</v>
      </c>
      <c r="E17" s="86">
        <v>14.9</v>
      </c>
      <c r="F17" s="86">
        <v>111.7</v>
      </c>
      <c r="G17"/>
    </row>
    <row r="18" spans="1:9" ht="14.4">
      <c r="B18" s="90" t="s">
        <v>329</v>
      </c>
      <c r="C18" s="86">
        <v>147.9</v>
      </c>
      <c r="D18" s="86">
        <v>126</v>
      </c>
      <c r="E18" s="86">
        <v>33</v>
      </c>
      <c r="F18" s="86">
        <v>306.8</v>
      </c>
      <c r="G18"/>
    </row>
    <row r="19" spans="1:9" ht="14.4">
      <c r="B19" s="90" t="s">
        <v>60</v>
      </c>
      <c r="C19" s="86">
        <v>6.3</v>
      </c>
      <c r="D19" s="86">
        <v>25.4</v>
      </c>
      <c r="E19" s="86">
        <v>10.6</v>
      </c>
      <c r="F19" s="86">
        <v>42.5</v>
      </c>
      <c r="G19"/>
      <c r="H19" s="84"/>
    </row>
    <row r="20" spans="1:9" ht="14.4">
      <c r="B20" s="90" t="s">
        <v>61</v>
      </c>
      <c r="C20" s="86">
        <v>13.4</v>
      </c>
      <c r="D20" s="286">
        <v>39.5</v>
      </c>
      <c r="E20" s="287">
        <v>15</v>
      </c>
      <c r="F20" s="86">
        <v>67.599999999999994</v>
      </c>
      <c r="G20"/>
    </row>
    <row r="21" spans="1:9" ht="14.4">
      <c r="B21" s="90" t="s">
        <v>35</v>
      </c>
      <c r="C21" s="86">
        <v>5</v>
      </c>
      <c r="D21" s="86">
        <v>6.2</v>
      </c>
      <c r="E21" s="86">
        <v>3.2</v>
      </c>
      <c r="F21" s="86">
        <v>14.7</v>
      </c>
      <c r="G21"/>
    </row>
    <row r="22" spans="1:9" ht="14.4" customHeight="1">
      <c r="B22" s="90" t="s">
        <v>330</v>
      </c>
      <c r="C22" s="86">
        <v>136</v>
      </c>
      <c r="D22" s="86">
        <v>44.3</v>
      </c>
      <c r="E22" s="86">
        <v>7.4</v>
      </c>
      <c r="F22" s="86">
        <v>188.2</v>
      </c>
      <c r="G22"/>
      <c r="H22" s="798" t="s">
        <v>639</v>
      </c>
      <c r="I22" s="799"/>
    </row>
    <row r="23" spans="1:9">
      <c r="B23" s="90" t="s">
        <v>36</v>
      </c>
      <c r="C23" s="86">
        <v>1.2</v>
      </c>
      <c r="D23" s="86">
        <v>11.6</v>
      </c>
      <c r="E23" s="86">
        <v>5.9</v>
      </c>
      <c r="F23" s="86">
        <v>18.8</v>
      </c>
      <c r="H23" s="289" t="s">
        <v>345</v>
      </c>
      <c r="I23" s="290">
        <f>SUM(D20:E20)</f>
        <v>54.5</v>
      </c>
    </row>
    <row r="24" spans="1:9">
      <c r="B24" s="90" t="s">
        <v>331</v>
      </c>
      <c r="C24" s="86">
        <v>324.8</v>
      </c>
      <c r="D24" s="86">
        <v>5.0999999999999996</v>
      </c>
      <c r="E24" s="86">
        <v>0.3</v>
      </c>
      <c r="F24" s="86">
        <v>330.6</v>
      </c>
      <c r="H24" s="291" t="s">
        <v>346</v>
      </c>
      <c r="I24" s="364">
        <f>SUM(D25:E25)</f>
        <v>178.89999999999998</v>
      </c>
    </row>
    <row r="25" spans="1:9">
      <c r="B25" s="90" t="s">
        <v>37</v>
      </c>
      <c r="C25" s="86">
        <v>635.1</v>
      </c>
      <c r="D25" s="315">
        <v>143.1</v>
      </c>
      <c r="E25" s="316">
        <v>35.799999999999997</v>
      </c>
      <c r="F25" s="86">
        <v>814.1</v>
      </c>
      <c r="H25" s="350" t="s">
        <v>616</v>
      </c>
      <c r="I25" s="374">
        <f>SUM(D20:E20)/SUM(D25:E25)*100</f>
        <v>30.463946338736729</v>
      </c>
    </row>
    <row r="28" spans="1:9">
      <c r="A28" s="89" t="s">
        <v>260</v>
      </c>
      <c r="B28" s="89" t="s">
        <v>261</v>
      </c>
    </row>
    <row r="29" spans="1:9">
      <c r="A29" s="89" t="s">
        <v>260</v>
      </c>
      <c r="B29" s="89" t="s">
        <v>262</v>
      </c>
    </row>
    <row r="30" spans="1:9">
      <c r="A30" s="89" t="s">
        <v>263</v>
      </c>
      <c r="B30" s="89" t="s">
        <v>264</v>
      </c>
    </row>
    <row r="32" spans="1:9">
      <c r="A32" s="89" t="s">
        <v>265</v>
      </c>
      <c r="B32" s="89" t="s">
        <v>266</v>
      </c>
    </row>
    <row r="33" spans="1:2">
      <c r="A33" s="89" t="s">
        <v>267</v>
      </c>
      <c r="B33" s="89" t="s">
        <v>268</v>
      </c>
    </row>
    <row r="34" spans="1:2">
      <c r="A34" s="89" t="s">
        <v>273</v>
      </c>
      <c r="B34" s="89" t="s">
        <v>274</v>
      </c>
    </row>
    <row r="35" spans="1:2">
      <c r="A35" s="94" t="s">
        <v>269</v>
      </c>
    </row>
    <row r="36" spans="1:2">
      <c r="A36" s="94" t="s">
        <v>270</v>
      </c>
    </row>
  </sheetData>
  <mergeCells count="2">
    <mergeCell ref="A9:B9"/>
    <mergeCell ref="H22:I22"/>
  </mergeCells>
  <pageMargins left="0.75" right="0.75" top="1" bottom="1" header="0.5" footer="0.5"/>
  <pageSetup orientation="portrait" horizontalDpi="300" verticalDpi="300" r:id="rId1"/>
  <headerFooter alignWithMargins="0"/>
  <drawing r:id="rId2"/>
  <legacyDrawing r:id="rId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A1687D-B2A5-4220-8F2F-0A57A010094E}">
  <sheetPr>
    <tabColor theme="5" tint="0.39997558519241921"/>
  </sheetPr>
  <dimension ref="A1:F29"/>
  <sheetViews>
    <sheetView zoomScale="85" zoomScaleNormal="85" workbookViewId="0">
      <selection activeCell="E34" sqref="E34"/>
    </sheetView>
  </sheetViews>
  <sheetFormatPr defaultRowHeight="14.4"/>
  <cols>
    <col min="2" max="2" width="81.109375" customWidth="1"/>
    <col min="4" max="6" width="21" customWidth="1"/>
  </cols>
  <sheetData>
    <row r="1" spans="1:6">
      <c r="A1" s="93"/>
      <c r="B1" s="93"/>
      <c r="C1" s="93"/>
      <c r="D1" s="93"/>
      <c r="E1" s="93"/>
      <c r="F1" s="93"/>
    </row>
    <row r="2" spans="1:6" ht="15.6">
      <c r="A2" s="88" t="s">
        <v>277</v>
      </c>
      <c r="B2" s="85"/>
      <c r="C2" s="85"/>
      <c r="D2" s="85"/>
      <c r="E2" s="85"/>
      <c r="F2" s="85"/>
    </row>
    <row r="3" spans="1:6" ht="15.6">
      <c r="A3" s="88" t="s">
        <v>375</v>
      </c>
      <c r="B3" s="85"/>
      <c r="C3" s="85"/>
      <c r="D3" s="85"/>
      <c r="E3" s="85"/>
      <c r="F3" s="85"/>
    </row>
    <row r="4" spans="1:6" ht="15.6">
      <c r="A4" s="88" t="s">
        <v>278</v>
      </c>
      <c r="B4" s="85"/>
      <c r="C4" s="85"/>
      <c r="D4" s="85"/>
      <c r="E4" s="85"/>
      <c r="F4" s="85"/>
    </row>
    <row r="6" spans="1:6" ht="15.6">
      <c r="A6" s="88" t="s">
        <v>254</v>
      </c>
      <c r="B6" s="85"/>
      <c r="C6" s="85"/>
      <c r="D6" s="85"/>
      <c r="E6" s="85"/>
      <c r="F6" s="85"/>
    </row>
    <row r="7" spans="1:6">
      <c r="A7" s="87" t="s">
        <v>255</v>
      </c>
      <c r="B7" s="85" t="s">
        <v>279</v>
      </c>
      <c r="C7" s="85"/>
      <c r="D7" s="85"/>
      <c r="E7" s="85"/>
      <c r="F7" s="85"/>
    </row>
    <row r="9" spans="1:6">
      <c r="A9" s="802" t="s">
        <v>376</v>
      </c>
      <c r="B9" s="803"/>
      <c r="C9" s="806" t="s">
        <v>289</v>
      </c>
      <c r="D9" s="806" t="s">
        <v>377</v>
      </c>
      <c r="E9" s="806" t="s">
        <v>378</v>
      </c>
      <c r="F9" s="806" t="s">
        <v>37</v>
      </c>
    </row>
    <row r="10" spans="1:6">
      <c r="A10" s="85"/>
      <c r="B10" s="92" t="s">
        <v>281</v>
      </c>
      <c r="C10" s="85"/>
      <c r="D10" s="85"/>
      <c r="E10" s="85"/>
      <c r="F10" s="85"/>
    </row>
    <row r="11" spans="1:6">
      <c r="A11" s="85"/>
      <c r="B11" s="807" t="s">
        <v>282</v>
      </c>
      <c r="C11" s="86">
        <v>215.2</v>
      </c>
      <c r="D11" s="86">
        <v>63.4</v>
      </c>
      <c r="E11" s="86">
        <v>13.6</v>
      </c>
      <c r="F11" s="86">
        <v>292.5</v>
      </c>
    </row>
    <row r="12" spans="1:6">
      <c r="A12" s="85"/>
      <c r="B12" s="807" t="s">
        <v>283</v>
      </c>
      <c r="C12" s="86">
        <v>80</v>
      </c>
      <c r="D12" s="86">
        <v>37.799999999999997</v>
      </c>
      <c r="E12" s="86">
        <v>9.6</v>
      </c>
      <c r="F12" s="86">
        <v>127.2</v>
      </c>
    </row>
    <row r="13" spans="1:6">
      <c r="A13" s="85"/>
      <c r="B13" s="807" t="s">
        <v>284</v>
      </c>
      <c r="C13" s="86">
        <v>9.5</v>
      </c>
      <c r="D13" s="86">
        <v>4.5</v>
      </c>
      <c r="E13" s="86">
        <v>1.3</v>
      </c>
      <c r="F13" s="86">
        <v>15.7</v>
      </c>
    </row>
    <row r="14" spans="1:6">
      <c r="A14" s="85"/>
      <c r="B14" s="807" t="s">
        <v>285</v>
      </c>
      <c r="C14" s="86">
        <v>1.7</v>
      </c>
      <c r="D14" s="359">
        <v>1.2</v>
      </c>
      <c r="E14" s="358">
        <v>0.8</v>
      </c>
      <c r="F14" s="86">
        <v>3.3</v>
      </c>
    </row>
    <row r="15" spans="1:6">
      <c r="A15" s="85"/>
      <c r="B15" s="807" t="s">
        <v>286</v>
      </c>
      <c r="C15" s="86">
        <v>1.2</v>
      </c>
      <c r="D15" s="375">
        <v>0.4</v>
      </c>
      <c r="E15" s="376">
        <v>0</v>
      </c>
      <c r="F15" s="86">
        <v>1.4</v>
      </c>
    </row>
    <row r="16" spans="1:6">
      <c r="A16" s="85"/>
      <c r="B16" s="807" t="s">
        <v>287</v>
      </c>
      <c r="C16" s="86">
        <v>1.7</v>
      </c>
      <c r="D16" s="377">
        <v>1.3</v>
      </c>
      <c r="E16" s="378">
        <v>0.4</v>
      </c>
      <c r="F16" s="86">
        <v>3.4</v>
      </c>
    </row>
    <row r="17" spans="1:6">
      <c r="A17" s="85"/>
      <c r="B17" s="807" t="s">
        <v>222</v>
      </c>
      <c r="C17" s="86">
        <v>243.4</v>
      </c>
      <c r="D17" s="86">
        <v>0</v>
      </c>
      <c r="E17" s="86">
        <v>0</v>
      </c>
      <c r="F17" s="86">
        <v>243.4</v>
      </c>
    </row>
    <row r="18" spans="1:6">
      <c r="A18" s="85"/>
      <c r="B18" s="807" t="s">
        <v>37</v>
      </c>
      <c r="C18" s="86">
        <v>553</v>
      </c>
      <c r="D18" s="315">
        <v>108.3</v>
      </c>
      <c r="E18" s="316">
        <v>25.8</v>
      </c>
      <c r="F18" s="86">
        <v>686.9</v>
      </c>
    </row>
    <row r="21" spans="1:6">
      <c r="A21" s="89" t="s">
        <v>260</v>
      </c>
      <c r="B21" s="89" t="s">
        <v>261</v>
      </c>
      <c r="C21" s="85"/>
      <c r="D21" s="85"/>
      <c r="E21" s="85"/>
      <c r="F21" s="85"/>
    </row>
    <row r="22" spans="1:6">
      <c r="A22" s="89" t="s">
        <v>260</v>
      </c>
      <c r="B22" s="89" t="s">
        <v>262</v>
      </c>
      <c r="C22" s="85"/>
      <c r="D22" s="85"/>
      <c r="E22" s="85"/>
      <c r="F22" s="85"/>
    </row>
    <row r="23" spans="1:6" ht="14.4" customHeight="1">
      <c r="A23" s="89" t="s">
        <v>263</v>
      </c>
      <c r="B23" s="89" t="s">
        <v>264</v>
      </c>
      <c r="C23" s="85"/>
      <c r="D23" s="798" t="s">
        <v>640</v>
      </c>
      <c r="E23" s="799"/>
      <c r="F23" s="297" t="s">
        <v>641</v>
      </c>
    </row>
    <row r="24" spans="1:6">
      <c r="D24" s="289" t="s">
        <v>345</v>
      </c>
      <c r="E24" s="290">
        <f>SUM(D14:E16)</f>
        <v>4.1000000000000005</v>
      </c>
      <c r="F24" s="85"/>
    </row>
    <row r="25" spans="1:6">
      <c r="A25" s="89" t="s">
        <v>265</v>
      </c>
      <c r="B25" s="89" t="s">
        <v>266</v>
      </c>
      <c r="C25" s="85"/>
      <c r="D25" s="291" t="s">
        <v>346</v>
      </c>
      <c r="E25" s="364">
        <f>SUM(D18:E18)</f>
        <v>134.1</v>
      </c>
      <c r="F25" s="85"/>
    </row>
    <row r="26" spans="1:6">
      <c r="A26" s="89" t="s">
        <v>267</v>
      </c>
      <c r="B26" s="89" t="s">
        <v>268</v>
      </c>
      <c r="C26" s="85"/>
      <c r="D26" s="350" t="s">
        <v>616</v>
      </c>
      <c r="E26" s="374">
        <f>SUM(D14:E17)/SUM(D18:E18)*100</f>
        <v>3.0574198359433264</v>
      </c>
    </row>
    <row r="27" spans="1:6">
      <c r="A27" s="89" t="s">
        <v>273</v>
      </c>
      <c r="B27" s="89" t="s">
        <v>274</v>
      </c>
      <c r="C27" s="85"/>
    </row>
    <row r="28" spans="1:6">
      <c r="A28" s="94" t="s">
        <v>269</v>
      </c>
      <c r="B28" s="85"/>
      <c r="C28" s="85"/>
    </row>
    <row r="29" spans="1:6">
      <c r="A29" s="94" t="s">
        <v>270</v>
      </c>
      <c r="B29" s="85"/>
      <c r="C29" s="85"/>
    </row>
  </sheetData>
  <mergeCells count="14">
    <mergeCell ref="D23:E23"/>
    <mergeCell ref="B16"/>
    <mergeCell ref="B17"/>
    <mergeCell ref="B18"/>
    <mergeCell ref="B11"/>
    <mergeCell ref="B12"/>
    <mergeCell ref="B13"/>
    <mergeCell ref="B14"/>
    <mergeCell ref="B15"/>
    <mergeCell ref="A9:B9"/>
    <mergeCell ref="C9"/>
    <mergeCell ref="D9"/>
    <mergeCell ref="E9"/>
    <mergeCell ref="F9"/>
  </mergeCell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298926-E058-4D73-8412-5E16E2A44994}">
  <sheetPr>
    <tabColor theme="1"/>
  </sheetPr>
  <dimension ref="A1"/>
  <sheetViews>
    <sheetView workbookViewId="0">
      <selection activeCell="F30" sqref="F30"/>
    </sheetView>
  </sheetViews>
  <sheetFormatPr defaultRowHeight="14.4"/>
  <cols>
    <col min="1" max="16384" width="8.88671875" style="441"/>
  </cols>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3107E9-9DD4-45AA-A63B-E5B40870FCA3}">
  <sheetPr>
    <tabColor theme="0" tint="-0.249977111117893"/>
  </sheetPr>
  <dimension ref="A1:D24"/>
  <sheetViews>
    <sheetView zoomScale="85" zoomScaleNormal="85" workbookViewId="0">
      <pane ySplit="1" topLeftCell="A2" activePane="bottomLeft" state="frozen"/>
      <selection activeCell="G21" sqref="G21"/>
      <selection pane="bottomLeft" activeCell="E9" sqref="E9"/>
    </sheetView>
  </sheetViews>
  <sheetFormatPr defaultColWidth="15.6640625" defaultRowHeight="13.2"/>
  <cols>
    <col min="1" max="1" width="22.109375" style="85" customWidth="1"/>
    <col min="2" max="16384" width="15.6640625" style="85"/>
  </cols>
  <sheetData>
    <row r="1" spans="1:4" s="93" customFormat="1" ht="60" customHeight="1"/>
    <row r="2" spans="1:4" ht="15.75" customHeight="1">
      <c r="A2" s="88" t="s">
        <v>252</v>
      </c>
    </row>
    <row r="3" spans="1:4" ht="15.75" customHeight="1">
      <c r="A3" s="88" t="s">
        <v>766</v>
      </c>
    </row>
    <row r="4" spans="1:4" ht="15.75" customHeight="1">
      <c r="A4" s="88" t="s">
        <v>253</v>
      </c>
    </row>
    <row r="6" spans="1:4" ht="15.75" customHeight="1">
      <c r="A6" s="88" t="s">
        <v>254</v>
      </c>
    </row>
    <row r="7" spans="1:4" ht="12.75" customHeight="1">
      <c r="A7" s="87" t="s">
        <v>255</v>
      </c>
      <c r="B7" s="85" t="s">
        <v>256</v>
      </c>
    </row>
    <row r="9" spans="1:4" ht="26.25" customHeight="1" thickBot="1">
      <c r="A9" s="92" t="s">
        <v>766</v>
      </c>
    </row>
    <row r="10" spans="1:4" ht="13.8" thickBot="1">
      <c r="A10" s="90" t="s">
        <v>767</v>
      </c>
      <c r="B10" s="86">
        <v>774.7</v>
      </c>
      <c r="D10" s="556" t="s">
        <v>972</v>
      </c>
    </row>
    <row r="11" spans="1:4" ht="13.8" thickBot="1">
      <c r="A11" s="90" t="s">
        <v>768</v>
      </c>
      <c r="B11" s="86">
        <v>37.5</v>
      </c>
      <c r="D11" s="557">
        <f>SUM(B11:B12)</f>
        <v>39.200000000000003</v>
      </c>
    </row>
    <row r="12" spans="1:4">
      <c r="A12" s="90" t="s">
        <v>769</v>
      </c>
      <c r="B12" s="86">
        <v>1.7</v>
      </c>
    </row>
    <row r="13" spans="1:4">
      <c r="A13" s="90" t="s">
        <v>37</v>
      </c>
      <c r="B13" s="86">
        <v>814.1</v>
      </c>
    </row>
    <row r="16" spans="1:4">
      <c r="A16" s="89" t="s">
        <v>260</v>
      </c>
      <c r="B16" s="89" t="s">
        <v>261</v>
      </c>
    </row>
    <row r="17" spans="1:2">
      <c r="A17" s="89" t="s">
        <v>260</v>
      </c>
      <c r="B17" s="89" t="s">
        <v>262</v>
      </c>
    </row>
    <row r="18" spans="1:2">
      <c r="A18" s="89" t="s">
        <v>263</v>
      </c>
      <c r="B18" s="89" t="s">
        <v>264</v>
      </c>
    </row>
    <row r="20" spans="1:2">
      <c r="A20" s="89" t="s">
        <v>265</v>
      </c>
      <c r="B20" s="89" t="s">
        <v>266</v>
      </c>
    </row>
    <row r="21" spans="1:2">
      <c r="A21" s="89" t="s">
        <v>267</v>
      </c>
      <c r="B21" s="89" t="s">
        <v>268</v>
      </c>
    </row>
    <row r="23" spans="1:2">
      <c r="A23" s="94" t="s">
        <v>269</v>
      </c>
    </row>
    <row r="24" spans="1:2">
      <c r="A24" s="94" t="s">
        <v>270</v>
      </c>
    </row>
  </sheetData>
  <pageMargins left="0.75" right="0.75" top="1" bottom="1" header="0.5" footer="0.5"/>
  <pageSetup orientation="portrait" horizontalDpi="300" verticalDpi="300" r:id="rId1"/>
  <headerFooter alignWithMargins="0"/>
  <drawing r:id="rId2"/>
  <legacyDrawing r:id="rId3"/>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6A0C22-027A-4641-BDD8-7630456C6E79}">
  <sheetPr>
    <tabColor theme="0" tint="-0.249977111117893"/>
  </sheetPr>
  <dimension ref="A1:I32"/>
  <sheetViews>
    <sheetView zoomScale="70" zoomScaleNormal="70" workbookViewId="0">
      <pane ySplit="1" topLeftCell="A2" activePane="bottomLeft" state="frozen"/>
      <selection activeCell="G21" sqref="G21"/>
      <selection pane="bottomLeft" activeCell="V38" sqref="V38"/>
    </sheetView>
  </sheetViews>
  <sheetFormatPr defaultColWidth="15.6640625" defaultRowHeight="13.2"/>
  <cols>
    <col min="1" max="1" width="15.6640625" style="85"/>
    <col min="2" max="2" width="25" style="85" customWidth="1"/>
    <col min="3" max="16384" width="15.6640625" style="85"/>
  </cols>
  <sheetData>
    <row r="1" spans="1:6" s="93" customFormat="1"/>
    <row r="2" spans="1:6" ht="15.6">
      <c r="A2" s="88" t="s">
        <v>252</v>
      </c>
    </row>
    <row r="3" spans="1:6" ht="15.6">
      <c r="A3" s="88" t="s">
        <v>763</v>
      </c>
    </row>
    <row r="4" spans="1:6" ht="15.6">
      <c r="A4" s="88" t="s">
        <v>253</v>
      </c>
    </row>
    <row r="6" spans="1:6" ht="15.6">
      <c r="A6" s="88" t="s">
        <v>254</v>
      </c>
    </row>
    <row r="7" spans="1:6">
      <c r="A7" s="87" t="s">
        <v>255</v>
      </c>
      <c r="B7" s="85" t="s">
        <v>256</v>
      </c>
    </row>
    <row r="9" spans="1:6" ht="26.4">
      <c r="A9" s="802" t="s">
        <v>221</v>
      </c>
      <c r="B9" s="803"/>
      <c r="C9" s="91" t="s">
        <v>289</v>
      </c>
      <c r="D9" s="91" t="s">
        <v>290</v>
      </c>
      <c r="E9" s="91" t="s">
        <v>291</v>
      </c>
      <c r="F9" s="91" t="s">
        <v>37</v>
      </c>
    </row>
    <row r="10" spans="1:6" ht="52.8">
      <c r="B10" s="92" t="s">
        <v>318</v>
      </c>
    </row>
    <row r="11" spans="1:6">
      <c r="B11" s="90" t="s">
        <v>222</v>
      </c>
      <c r="C11" s="86">
        <v>39.4</v>
      </c>
      <c r="D11" s="86">
        <v>0</v>
      </c>
      <c r="E11" s="86">
        <v>0</v>
      </c>
      <c r="F11" s="86">
        <v>39.4</v>
      </c>
    </row>
    <row r="12" spans="1:6">
      <c r="B12" s="90" t="s">
        <v>223</v>
      </c>
      <c r="C12" s="86">
        <v>6.1</v>
      </c>
      <c r="D12" s="86">
        <v>0.6</v>
      </c>
      <c r="E12" s="86">
        <v>0.3</v>
      </c>
      <c r="F12" s="86">
        <v>6.5</v>
      </c>
    </row>
    <row r="13" spans="1:6">
      <c r="B13" s="90" t="s">
        <v>224</v>
      </c>
      <c r="C13" s="86">
        <v>8.9</v>
      </c>
      <c r="D13" s="86">
        <v>0.7</v>
      </c>
      <c r="E13" s="86">
        <v>0.2</v>
      </c>
      <c r="F13" s="86">
        <v>9.4</v>
      </c>
    </row>
    <row r="14" spans="1:6">
      <c r="B14" s="90" t="s">
        <v>225</v>
      </c>
      <c r="C14" s="86">
        <v>22.3</v>
      </c>
      <c r="D14" s="86">
        <v>1.6</v>
      </c>
      <c r="E14" s="86">
        <v>1.1000000000000001</v>
      </c>
      <c r="F14" s="86">
        <v>25.3</v>
      </c>
    </row>
    <row r="15" spans="1:6">
      <c r="B15" s="90" t="s">
        <v>226</v>
      </c>
      <c r="C15" s="86">
        <v>159.6</v>
      </c>
      <c r="D15" s="86">
        <v>2.6</v>
      </c>
      <c r="E15" s="86">
        <v>0.5</v>
      </c>
      <c r="F15" s="86">
        <v>162.69999999999999</v>
      </c>
    </row>
    <row r="16" spans="1:6">
      <c r="B16" s="90" t="s">
        <v>227</v>
      </c>
      <c r="C16" s="86">
        <v>70.400000000000006</v>
      </c>
      <c r="D16" s="86">
        <v>19.899999999999999</v>
      </c>
      <c r="E16" s="86">
        <v>5.0999999999999996</v>
      </c>
      <c r="F16" s="86">
        <v>95.6</v>
      </c>
    </row>
    <row r="17" spans="1:9" ht="13.8" thickBot="1">
      <c r="B17" s="90" t="s">
        <v>89</v>
      </c>
      <c r="C17" s="86">
        <v>159.5</v>
      </c>
      <c r="D17" s="86">
        <v>44</v>
      </c>
      <c r="E17" s="86">
        <v>10</v>
      </c>
      <c r="F17" s="86">
        <v>213.9</v>
      </c>
    </row>
    <row r="18" spans="1:9">
      <c r="B18" s="90" t="s">
        <v>228</v>
      </c>
      <c r="C18" s="86">
        <v>104.7</v>
      </c>
      <c r="D18" s="495">
        <v>38.799999999999997</v>
      </c>
      <c r="E18" s="86">
        <v>10.7</v>
      </c>
      <c r="F18" s="86">
        <v>154</v>
      </c>
      <c r="H18" s="808" t="s">
        <v>973</v>
      </c>
      <c r="I18" s="809"/>
    </row>
    <row r="19" spans="1:9">
      <c r="B19" s="90" t="s">
        <v>229</v>
      </c>
      <c r="C19" s="86">
        <v>33.6</v>
      </c>
      <c r="D19" s="558">
        <v>18.8</v>
      </c>
      <c r="E19" s="86">
        <v>4.9000000000000004</v>
      </c>
      <c r="F19" s="86">
        <v>57.2</v>
      </c>
      <c r="H19" s="562" t="s">
        <v>345</v>
      </c>
      <c r="I19" s="559">
        <f>SUM(D18:D20)</f>
        <v>73.8</v>
      </c>
    </row>
    <row r="20" spans="1:9" ht="13.8" thickBot="1">
      <c r="B20" s="90" t="s">
        <v>230</v>
      </c>
      <c r="C20" s="86">
        <v>30.7</v>
      </c>
      <c r="D20" s="496">
        <v>16.2</v>
      </c>
      <c r="E20" s="86">
        <v>3.2</v>
      </c>
      <c r="F20" s="86">
        <v>50</v>
      </c>
      <c r="H20" s="563" t="s">
        <v>346</v>
      </c>
      <c r="I20" s="560">
        <f>D21</f>
        <v>143.1</v>
      </c>
    </row>
    <row r="21" spans="1:9" ht="13.8" thickBot="1">
      <c r="B21" s="90" t="s">
        <v>37</v>
      </c>
      <c r="C21" s="86">
        <v>635.1</v>
      </c>
      <c r="D21" s="503">
        <v>143.1</v>
      </c>
      <c r="E21" s="86">
        <v>35.799999999999997</v>
      </c>
      <c r="F21" s="86">
        <v>814.1</v>
      </c>
      <c r="H21" s="564" t="s">
        <v>863</v>
      </c>
      <c r="I21" s="561">
        <f>SUM(D18:D20)/D21*100</f>
        <v>51.572327044025158</v>
      </c>
    </row>
    <row r="24" spans="1:9">
      <c r="A24" s="89" t="s">
        <v>260</v>
      </c>
      <c r="B24" s="89" t="s">
        <v>261</v>
      </c>
    </row>
    <row r="25" spans="1:9">
      <c r="A25" s="89" t="s">
        <v>260</v>
      </c>
      <c r="B25" s="89" t="s">
        <v>262</v>
      </c>
    </row>
    <row r="26" spans="1:9">
      <c r="A26" s="89" t="s">
        <v>263</v>
      </c>
      <c r="B26" s="89" t="s">
        <v>264</v>
      </c>
    </row>
    <row r="27" spans="1:9" ht="13.2" customHeight="1"/>
    <row r="28" spans="1:9">
      <c r="A28" s="89" t="s">
        <v>265</v>
      </c>
      <c r="B28" s="89" t="s">
        <v>266</v>
      </c>
    </row>
    <row r="29" spans="1:9">
      <c r="A29" s="89" t="s">
        <v>267</v>
      </c>
      <c r="B29" s="89" t="s">
        <v>268</v>
      </c>
    </row>
    <row r="30" spans="1:9">
      <c r="A30" s="89" t="s">
        <v>273</v>
      </c>
      <c r="B30" s="89" t="s">
        <v>274</v>
      </c>
    </row>
    <row r="31" spans="1:9">
      <c r="A31" s="94" t="s">
        <v>269</v>
      </c>
    </row>
    <row r="32" spans="1:9">
      <c r="A32" s="94" t="s">
        <v>270</v>
      </c>
    </row>
  </sheetData>
  <mergeCells count="2">
    <mergeCell ref="A9:B9"/>
    <mergeCell ref="H18:I18"/>
  </mergeCells>
  <pageMargins left="0.75" right="0.75" top="1" bottom="1" header="0.5" footer="0.5"/>
  <pageSetup orientation="portrait" horizontalDpi="300" verticalDpi="300" r:id="rId1"/>
  <headerFooter alignWithMargins="0"/>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AFE1B1-A228-4172-AE2A-866298E287DF}">
  <sheetPr>
    <tabColor rgb="FF00FF00"/>
    <pageSetUpPr fitToPage="1"/>
  </sheetPr>
  <dimension ref="A1:O36"/>
  <sheetViews>
    <sheetView tabSelected="1" zoomScaleNormal="100" workbookViewId="0">
      <selection activeCell="M6" sqref="M6"/>
    </sheetView>
  </sheetViews>
  <sheetFormatPr defaultRowHeight="14.4"/>
  <cols>
    <col min="2" max="2" width="27.109375" customWidth="1"/>
    <col min="3" max="3" width="3.109375" customWidth="1"/>
    <col min="4" max="4" width="10.77734375" style="1" bestFit="1" customWidth="1"/>
    <col min="5" max="5" width="13.44140625" style="1" bestFit="1" customWidth="1"/>
    <col min="6" max="6" width="13" style="1" bestFit="1" customWidth="1"/>
    <col min="7" max="7" width="7.5546875" bestFit="1" customWidth="1"/>
    <col min="8" max="8" width="3.44140625" customWidth="1"/>
    <col min="9" max="9" width="9.33203125" bestFit="1" customWidth="1"/>
    <col min="11" max="11" width="3.21875" customWidth="1"/>
    <col min="12" max="12" width="13.44140625" bestFit="1" customWidth="1"/>
    <col min="13" max="13" width="13" bestFit="1" customWidth="1"/>
    <col min="14" max="14" width="7.5546875" customWidth="1"/>
    <col min="16" max="16" width="21.88671875" bestFit="1" customWidth="1"/>
  </cols>
  <sheetData>
    <row r="1" spans="1:15">
      <c r="A1" s="4"/>
      <c r="B1" s="4"/>
      <c r="C1" s="4"/>
      <c r="D1" s="3"/>
      <c r="E1" s="3"/>
      <c r="F1" s="3"/>
      <c r="G1" s="4"/>
      <c r="H1" s="4"/>
      <c r="I1" s="4"/>
      <c r="J1" s="4"/>
      <c r="K1" s="4"/>
      <c r="L1" s="4"/>
      <c r="M1" s="4"/>
      <c r="N1" s="4"/>
      <c r="O1" s="4"/>
    </row>
    <row r="2" spans="1:15">
      <c r="A2" s="4"/>
      <c r="B2" s="4"/>
      <c r="C2" s="4"/>
      <c r="D2" s="3"/>
      <c r="E2" s="3"/>
      <c r="F2" s="3"/>
      <c r="G2" s="4"/>
      <c r="H2" s="4"/>
      <c r="I2" s="4"/>
      <c r="J2" s="4"/>
      <c r="K2" s="4"/>
      <c r="L2" s="4"/>
      <c r="M2" s="4"/>
      <c r="N2" s="4"/>
      <c r="O2" s="4"/>
    </row>
    <row r="3" spans="1:15" ht="15.6">
      <c r="A3" s="4"/>
      <c r="B3" s="4"/>
      <c r="C3" s="4"/>
      <c r="D3" s="737" t="s">
        <v>1075</v>
      </c>
      <c r="E3" s="738"/>
      <c r="F3" s="738"/>
      <c r="G3" s="738"/>
      <c r="H3" s="738"/>
      <c r="I3" s="738"/>
      <c r="J3" s="739"/>
      <c r="K3" s="4"/>
      <c r="L3" s="737" t="s">
        <v>1074</v>
      </c>
      <c r="M3" s="738"/>
      <c r="N3" s="739"/>
      <c r="O3" s="4"/>
    </row>
    <row r="4" spans="1:15" ht="15.6">
      <c r="A4" s="4"/>
      <c r="B4" s="4"/>
      <c r="C4" s="4"/>
      <c r="D4" s="646"/>
      <c r="E4" s="646"/>
      <c r="F4" s="646"/>
      <c r="G4" s="4"/>
      <c r="H4" s="4"/>
      <c r="I4" s="4"/>
      <c r="J4" s="4"/>
      <c r="K4" s="4"/>
      <c r="L4" s="4"/>
      <c r="M4" s="4"/>
      <c r="N4" s="4"/>
      <c r="O4" s="4"/>
    </row>
    <row r="5" spans="1:15" ht="15.6">
      <c r="A5" s="4"/>
      <c r="B5" s="4"/>
      <c r="C5" s="4"/>
      <c r="D5" s="646"/>
      <c r="E5" s="646"/>
      <c r="F5" s="646"/>
      <c r="G5" s="4"/>
      <c r="H5" s="4"/>
      <c r="I5" s="4"/>
      <c r="J5" s="4"/>
      <c r="K5" s="4"/>
      <c r="L5" s="4"/>
      <c r="M5" s="4"/>
      <c r="N5" s="4"/>
      <c r="O5" s="4"/>
    </row>
    <row r="6" spans="1:15" ht="15.6">
      <c r="A6" s="4"/>
      <c r="B6" s="4"/>
      <c r="C6" s="4"/>
      <c r="D6" s="752" t="s">
        <v>1068</v>
      </c>
      <c r="E6" s="753"/>
      <c r="F6" s="646"/>
      <c r="G6" s="4"/>
      <c r="H6" s="4"/>
      <c r="I6" s="752" t="s">
        <v>1068</v>
      </c>
      <c r="J6" s="753"/>
      <c r="K6" s="4"/>
      <c r="L6" s="678" t="s">
        <v>1068</v>
      </c>
      <c r="M6" s="4"/>
      <c r="N6" s="4"/>
      <c r="O6" s="4"/>
    </row>
    <row r="7" spans="1:15">
      <c r="A7" s="4"/>
      <c r="B7" s="4"/>
      <c r="C7" s="4"/>
      <c r="D7" s="669" t="str">
        <f>'DataLab Backing Numbers'!C5</f>
        <v>Age group</v>
      </c>
      <c r="E7" s="639" t="str">
        <f>'DataLab Backing Numbers'!D5</f>
        <v>All Australia</v>
      </c>
      <c r="F7" s="3"/>
      <c r="G7" s="3"/>
      <c r="H7" s="3"/>
      <c r="I7" s="650" t="str">
        <f>'DataLab Backing Numbers'!E5</f>
        <v>European</v>
      </c>
      <c r="J7" s="639" t="str">
        <f>'DataLab Backing Numbers'!F5</f>
        <v>Asian</v>
      </c>
      <c r="K7" s="4"/>
      <c r="L7" s="648" t="str">
        <f>'DataLab Backing Numbers'!G5</f>
        <v>First Nations</v>
      </c>
      <c r="M7" s="4"/>
      <c r="N7" s="4"/>
      <c r="O7" s="4"/>
    </row>
    <row r="8" spans="1:15">
      <c r="A8" s="4"/>
      <c r="B8" s="4"/>
      <c r="C8" s="4"/>
      <c r="D8" s="640" t="str">
        <f>'DataLab Backing Numbers'!C6</f>
        <v>&lt;45</v>
      </c>
      <c r="E8" s="641">
        <f>'DataLab Backing Numbers'!D6</f>
        <v>11539</v>
      </c>
      <c r="F8" s="3"/>
      <c r="G8" s="3"/>
      <c r="H8" s="3"/>
      <c r="I8" s="651">
        <f>'DataLab Backing Numbers'!E6</f>
        <v>1884</v>
      </c>
      <c r="J8" s="641">
        <f>'DataLab Backing Numbers'!F6</f>
        <v>2240</v>
      </c>
      <c r="K8" s="4"/>
      <c r="L8" s="649">
        <f>'DataLab Backing Numbers'!G6</f>
        <v>7748</v>
      </c>
      <c r="M8" s="4"/>
      <c r="N8" s="4"/>
      <c r="O8" s="4"/>
    </row>
    <row r="9" spans="1:15">
      <c r="A9" s="4"/>
      <c r="B9" s="4"/>
      <c r="C9" s="4"/>
      <c r="D9" s="640" t="str">
        <f>'DataLab Backing Numbers'!C7</f>
        <v>45-65</v>
      </c>
      <c r="E9" s="641">
        <f>'DataLab Backing Numbers'!D7</f>
        <v>5851</v>
      </c>
      <c r="F9" s="3"/>
      <c r="G9" s="3"/>
      <c r="H9" s="3"/>
      <c r="I9" s="651">
        <f>'DataLab Backing Numbers'!E7</f>
        <v>1731</v>
      </c>
      <c r="J9" s="641">
        <f>'DataLab Backing Numbers'!F7</f>
        <v>520</v>
      </c>
      <c r="K9" s="4"/>
      <c r="L9" s="649">
        <f>'DataLab Backing Numbers'!G7</f>
        <v>2167</v>
      </c>
      <c r="M9" s="4"/>
      <c r="N9" s="4"/>
      <c r="O9" s="4"/>
    </row>
    <row r="10" spans="1:15">
      <c r="A10" s="4"/>
      <c r="B10" s="4"/>
      <c r="C10" s="4"/>
      <c r="D10" s="640" t="str">
        <f>'DataLab Backing Numbers'!C8</f>
        <v>&gt;65</v>
      </c>
      <c r="E10" s="641">
        <f>'DataLab Backing Numbers'!D8</f>
        <v>3925</v>
      </c>
      <c r="F10" s="3"/>
      <c r="G10" s="4"/>
      <c r="H10" s="3"/>
      <c r="I10" s="651">
        <f>'DataLab Backing Numbers'!E8</f>
        <v>1382</v>
      </c>
      <c r="J10" s="641">
        <f>'DataLab Backing Numbers'!F8</f>
        <v>164</v>
      </c>
      <c r="K10" s="4"/>
      <c r="L10" s="649">
        <f>'DataLab Backing Numbers'!G8</f>
        <v>664</v>
      </c>
      <c r="M10" s="4"/>
      <c r="N10" s="4"/>
      <c r="O10" s="4"/>
    </row>
    <row r="11" spans="1:15">
      <c r="A11" s="4"/>
      <c r="B11" s="4"/>
      <c r="C11" s="4"/>
      <c r="D11" s="656" t="str">
        <f>'DataLab Backing Numbers'!C13</f>
        <v>Total</v>
      </c>
      <c r="E11" s="661">
        <f>'DataLab Backing Numbers'!D13</f>
        <v>21315</v>
      </c>
      <c r="F11" s="3"/>
      <c r="G11" s="3"/>
      <c r="H11" s="3"/>
      <c r="I11" s="660">
        <f>'DataLab Backing Numbers'!E13</f>
        <v>4997</v>
      </c>
      <c r="J11" s="661">
        <f>'DataLab Backing Numbers'!F13</f>
        <v>2924</v>
      </c>
      <c r="K11" s="4"/>
      <c r="L11" s="666">
        <f>'DataLab Backing Numbers'!G13</f>
        <v>10579</v>
      </c>
      <c r="M11" s="164"/>
      <c r="N11" s="4"/>
      <c r="O11" s="4"/>
    </row>
    <row r="12" spans="1:15">
      <c r="A12" s="4"/>
      <c r="B12" s="4"/>
      <c r="C12" s="4"/>
      <c r="D12" s="643" t="str">
        <f>'DataLab Backing Numbers'!C10</f>
        <v>≥45</v>
      </c>
      <c r="E12" s="647">
        <f>'DataLab Backing Numbers'!D10</f>
        <v>9776</v>
      </c>
      <c r="F12" s="3"/>
      <c r="G12" s="3"/>
      <c r="H12" s="3"/>
      <c r="I12" s="653">
        <f>'DataLab Backing Numbers'!E10</f>
        <v>3113</v>
      </c>
      <c r="J12" s="644">
        <f>'DataLab Backing Numbers'!F10</f>
        <v>684</v>
      </c>
      <c r="K12" s="4"/>
      <c r="L12" s="653">
        <f>'DataLab Backing Numbers'!G10</f>
        <v>2831</v>
      </c>
      <c r="M12" s="742" t="str">
        <f>"§ ("&amp;'NATSIHS - Communality (DataLab)'!$Y$35&amp;" complete cases)"</f>
        <v>§ (1779 complete cases)</v>
      </c>
      <c r="N12" s="743"/>
      <c r="O12" s="4"/>
    </row>
    <row r="13" spans="1:15">
      <c r="A13" s="4"/>
      <c r="B13" s="4"/>
      <c r="C13" s="4"/>
      <c r="D13" s="670" t="str">
        <f>'DataLab Backing Numbers'!C11</f>
        <v>≥55</v>
      </c>
      <c r="E13" s="671">
        <f>'DataLab Backing Numbers'!D11</f>
        <v>6976</v>
      </c>
      <c r="F13" s="3"/>
      <c r="G13" s="3"/>
      <c r="H13" s="3"/>
      <c r="I13" s="672">
        <f>'DataLab Backing Numbers'!E11</f>
        <v>2253</v>
      </c>
      <c r="J13" s="673">
        <f>'DataLab Backing Numbers'!F11</f>
        <v>375</v>
      </c>
      <c r="K13" s="4"/>
      <c r="L13" s="675">
        <f>'DataLab Backing Numbers'!G11</f>
        <v>1680</v>
      </c>
      <c r="M13" s="4"/>
      <c r="N13" s="4"/>
      <c r="O13" s="4"/>
    </row>
    <row r="14" spans="1:15">
      <c r="A14" s="4"/>
      <c r="B14" s="4"/>
      <c r="C14" s="4"/>
      <c r="D14" s="3"/>
      <c r="E14" s="612"/>
      <c r="F14" s="613"/>
      <c r="G14" s="3"/>
      <c r="H14" s="3"/>
      <c r="I14" s="613"/>
      <c r="J14" s="614"/>
      <c r="K14" s="4"/>
      <c r="L14" s="4"/>
      <c r="M14" s="4"/>
      <c r="N14" s="4"/>
      <c r="O14" s="4"/>
    </row>
    <row r="15" spans="1:15">
      <c r="A15" s="4"/>
      <c r="B15" s="4"/>
      <c r="C15" s="4"/>
      <c r="D15" s="3"/>
      <c r="E15" s="117"/>
      <c r="F15" s="3"/>
      <c r="G15" s="3"/>
      <c r="H15" s="3"/>
      <c r="I15" s="3"/>
      <c r="J15" s="3"/>
      <c r="K15" s="4"/>
      <c r="L15" s="4"/>
      <c r="M15" s="4"/>
      <c r="N15" s="4"/>
      <c r="O15" s="4"/>
    </row>
    <row r="16" spans="1:15" ht="15.6" customHeight="1">
      <c r="A16" s="4"/>
      <c r="B16" s="4"/>
      <c r="C16" s="4"/>
      <c r="D16" s="674" t="s">
        <v>1069</v>
      </c>
      <c r="E16" s="636" t="s">
        <v>1070</v>
      </c>
      <c r="F16" s="744" t="s">
        <v>610</v>
      </c>
      <c r="G16" s="745"/>
      <c r="H16" s="3"/>
      <c r="I16" s="748" t="s">
        <v>610</v>
      </c>
      <c r="J16" s="745"/>
      <c r="K16" s="4"/>
      <c r="L16" s="674" t="s">
        <v>1070</v>
      </c>
      <c r="M16" s="744" t="s">
        <v>610</v>
      </c>
      <c r="N16" s="745"/>
      <c r="O16" s="4"/>
    </row>
    <row r="17" spans="1:15" ht="15.6">
      <c r="A17" s="4"/>
      <c r="B17" s="4"/>
      <c r="C17" s="4"/>
      <c r="D17" s="657" t="s">
        <v>1076</v>
      </c>
      <c r="E17" s="214" t="s">
        <v>1076</v>
      </c>
      <c r="F17" s="214" t="s">
        <v>1076</v>
      </c>
      <c r="G17" s="676" t="s">
        <v>1078</v>
      </c>
      <c r="H17" s="3"/>
      <c r="I17" s="749" t="s">
        <v>1077</v>
      </c>
      <c r="J17" s="750"/>
      <c r="K17" s="4"/>
      <c r="L17" s="657" t="s">
        <v>1076</v>
      </c>
      <c r="M17" s="214" t="s">
        <v>1076</v>
      </c>
      <c r="N17" s="676" t="s">
        <v>1078</v>
      </c>
      <c r="O17" s="4"/>
    </row>
    <row r="18" spans="1:15" ht="15.6">
      <c r="A18" s="4"/>
      <c r="B18" s="4"/>
      <c r="C18" s="4"/>
      <c r="D18" s="657" t="s">
        <v>1072</v>
      </c>
      <c r="E18" s="214" t="s">
        <v>1072</v>
      </c>
      <c r="F18" s="214" t="s">
        <v>1073</v>
      </c>
      <c r="G18" s="676" t="s">
        <v>1081</v>
      </c>
      <c r="H18" s="3"/>
      <c r="I18" s="751"/>
      <c r="J18" s="750"/>
      <c r="K18" s="4"/>
      <c r="L18" s="657" t="s">
        <v>1072</v>
      </c>
      <c r="M18" s="214" t="s">
        <v>1073</v>
      </c>
      <c r="N18" s="676" t="s">
        <v>1081</v>
      </c>
      <c r="O18" s="4"/>
    </row>
    <row r="19" spans="1:15" ht="16.8" customHeight="1">
      <c r="A19" s="4"/>
      <c r="B19" s="677" t="s">
        <v>1056</v>
      </c>
      <c r="C19" s="395"/>
      <c r="D19" s="652"/>
      <c r="E19" s="3"/>
      <c r="F19" s="3"/>
      <c r="G19" s="642"/>
      <c r="H19" s="3"/>
      <c r="I19" s="652"/>
      <c r="J19" s="642"/>
      <c r="K19" s="4"/>
      <c r="L19" s="652"/>
      <c r="M19" s="3"/>
      <c r="N19" s="642"/>
      <c r="O19" s="4"/>
    </row>
    <row r="20" spans="1:15">
      <c r="A20" s="4"/>
      <c r="B20" s="662" t="s">
        <v>860</v>
      </c>
      <c r="C20" s="629"/>
      <c r="D20" s="652"/>
      <c r="E20" s="3"/>
      <c r="F20" s="3"/>
      <c r="G20" s="642"/>
      <c r="H20" s="3"/>
      <c r="I20" s="652"/>
      <c r="J20" s="642"/>
      <c r="K20" s="4"/>
      <c r="L20" s="652"/>
      <c r="M20" s="3"/>
      <c r="N20" s="642"/>
      <c r="O20" s="4"/>
    </row>
    <row r="21" spans="1:15" ht="15.6">
      <c r="A21" s="4"/>
      <c r="B21" s="663" t="s">
        <v>1057</v>
      </c>
      <c r="C21" s="667"/>
      <c r="D21" s="652"/>
      <c r="E21" s="645" t="s">
        <v>1071</v>
      </c>
      <c r="F21" s="3"/>
      <c r="G21" s="658" t="s">
        <v>1071</v>
      </c>
      <c r="H21" s="3"/>
      <c r="I21" s="740" t="s">
        <v>1071</v>
      </c>
      <c r="J21" s="741"/>
      <c r="K21" s="4"/>
      <c r="L21" s="659" t="s">
        <v>1071</v>
      </c>
      <c r="M21" s="3"/>
      <c r="N21" s="658" t="s">
        <v>1071</v>
      </c>
      <c r="O21" s="4"/>
    </row>
    <row r="22" spans="1:15">
      <c r="A22" s="4"/>
      <c r="B22" s="662" t="s">
        <v>761</v>
      </c>
      <c r="C22" s="629"/>
      <c r="D22" s="652"/>
      <c r="E22" s="3"/>
      <c r="F22" s="3"/>
      <c r="G22" s="642"/>
      <c r="H22" s="3"/>
      <c r="I22" s="652"/>
      <c r="J22" s="642"/>
      <c r="K22" s="4"/>
      <c r="L22" s="652"/>
      <c r="M22" s="3"/>
      <c r="N22" s="642"/>
      <c r="O22" s="4"/>
    </row>
    <row r="23" spans="1:15" ht="15.6">
      <c r="A23" s="4"/>
      <c r="B23" s="664" t="s">
        <v>870</v>
      </c>
      <c r="C23" s="668"/>
      <c r="D23" s="652"/>
      <c r="E23" s="645" t="s">
        <v>1071</v>
      </c>
      <c r="F23" s="3"/>
      <c r="G23" s="658" t="s">
        <v>1071</v>
      </c>
      <c r="H23" s="3"/>
      <c r="I23" s="740" t="s">
        <v>1071</v>
      </c>
      <c r="J23" s="741"/>
      <c r="K23" s="4"/>
      <c r="L23" s="659" t="s">
        <v>1071</v>
      </c>
      <c r="M23" s="3"/>
      <c r="N23" s="658" t="s">
        <v>1071</v>
      </c>
      <c r="O23" s="4"/>
    </row>
    <row r="24" spans="1:15" ht="15.6">
      <c r="A24" s="4"/>
      <c r="B24" s="664" t="s">
        <v>415</v>
      </c>
      <c r="C24" s="668"/>
      <c r="D24" s="652"/>
      <c r="E24" s="645" t="s">
        <v>1071</v>
      </c>
      <c r="F24" s="3"/>
      <c r="G24" s="658" t="s">
        <v>1071</v>
      </c>
      <c r="H24" s="3"/>
      <c r="I24" s="740" t="s">
        <v>1071</v>
      </c>
      <c r="J24" s="741"/>
      <c r="K24" s="4"/>
      <c r="L24" s="659" t="s">
        <v>1071</v>
      </c>
      <c r="M24" s="3"/>
      <c r="N24" s="658" t="s">
        <v>1071</v>
      </c>
      <c r="O24" s="4"/>
    </row>
    <row r="25" spans="1:15" ht="15.6">
      <c r="A25" s="4"/>
      <c r="B25" s="664" t="s">
        <v>61</v>
      </c>
      <c r="C25" s="668"/>
      <c r="D25" s="659" t="s">
        <v>1071</v>
      </c>
      <c r="E25" s="3"/>
      <c r="F25" s="3"/>
      <c r="G25" s="658" t="s">
        <v>1071</v>
      </c>
      <c r="H25" s="3"/>
      <c r="I25" s="740" t="s">
        <v>1071</v>
      </c>
      <c r="J25" s="741"/>
      <c r="K25" s="4"/>
      <c r="L25" s="659" t="s">
        <v>1071</v>
      </c>
      <c r="M25" s="3"/>
      <c r="N25" s="658" t="s">
        <v>1071</v>
      </c>
      <c r="O25" s="4"/>
    </row>
    <row r="26" spans="1:15" ht="15.6">
      <c r="A26" s="4"/>
      <c r="B26" s="664" t="s">
        <v>441</v>
      </c>
      <c r="C26" s="668"/>
      <c r="D26" s="652"/>
      <c r="E26" s="3"/>
      <c r="F26" s="645" t="s">
        <v>1071</v>
      </c>
      <c r="G26" s="658" t="s">
        <v>1071</v>
      </c>
      <c r="H26" s="3"/>
      <c r="I26" s="740" t="s">
        <v>1071</v>
      </c>
      <c r="J26" s="741"/>
      <c r="K26" s="4"/>
      <c r="L26" s="652"/>
      <c r="M26" s="645" t="s">
        <v>1071</v>
      </c>
      <c r="N26" s="658" t="s">
        <v>1071</v>
      </c>
      <c r="O26" s="4"/>
    </row>
    <row r="27" spans="1:15" ht="15.6">
      <c r="A27" s="4"/>
      <c r="B27" s="662" t="s">
        <v>762</v>
      </c>
      <c r="C27" s="629"/>
      <c r="D27" s="652"/>
      <c r="E27" s="3"/>
      <c r="F27" s="3"/>
      <c r="G27" s="642"/>
      <c r="H27" s="3"/>
      <c r="I27" s="740"/>
      <c r="J27" s="741"/>
      <c r="K27" s="4"/>
      <c r="L27" s="652"/>
      <c r="M27" s="3"/>
      <c r="N27" s="642"/>
      <c r="O27" s="4"/>
    </row>
    <row r="28" spans="1:15" ht="15.6">
      <c r="A28" s="4"/>
      <c r="B28" s="664" t="s">
        <v>2</v>
      </c>
      <c r="C28" s="668"/>
      <c r="D28" s="652"/>
      <c r="E28" s="645" t="s">
        <v>1071</v>
      </c>
      <c r="F28" s="3"/>
      <c r="G28" s="658" t="s">
        <v>1071</v>
      </c>
      <c r="H28" s="3"/>
      <c r="I28" s="740" t="s">
        <v>1071</v>
      </c>
      <c r="J28" s="741"/>
      <c r="K28" s="4"/>
      <c r="L28" s="659" t="s">
        <v>1071</v>
      </c>
      <c r="M28" s="3"/>
      <c r="N28" s="658" t="s">
        <v>1071</v>
      </c>
      <c r="O28" s="4"/>
    </row>
    <row r="29" spans="1:15" ht="15.6">
      <c r="A29" s="4"/>
      <c r="B29" s="664" t="s">
        <v>3</v>
      </c>
      <c r="C29" s="668"/>
      <c r="D29" s="659" t="s">
        <v>1071</v>
      </c>
      <c r="E29" s="3"/>
      <c r="F29" s="3"/>
      <c r="G29" s="658" t="s">
        <v>1071</v>
      </c>
      <c r="H29" s="3"/>
      <c r="I29" s="740" t="s">
        <v>1071</v>
      </c>
      <c r="J29" s="741"/>
      <c r="K29" s="4"/>
      <c r="L29" s="659" t="s">
        <v>1071</v>
      </c>
      <c r="M29" s="3"/>
      <c r="N29" s="658" t="s">
        <v>1071</v>
      </c>
      <c r="O29" s="4"/>
    </row>
    <row r="30" spans="1:15" ht="15.6">
      <c r="A30" s="4"/>
      <c r="B30" s="664" t="s">
        <v>4</v>
      </c>
      <c r="C30" s="668"/>
      <c r="D30" s="659" t="s">
        <v>1071</v>
      </c>
      <c r="E30" s="3"/>
      <c r="F30" s="3"/>
      <c r="G30" s="658" t="s">
        <v>1071</v>
      </c>
      <c r="H30" s="3"/>
      <c r="I30" s="740" t="s">
        <v>1071</v>
      </c>
      <c r="J30" s="741"/>
      <c r="K30" s="4"/>
      <c r="L30" s="659" t="s">
        <v>1071</v>
      </c>
      <c r="M30" s="3"/>
      <c r="N30" s="658" t="s">
        <v>1071</v>
      </c>
      <c r="O30" s="4"/>
    </row>
    <row r="31" spans="1:15" ht="15.6">
      <c r="A31" s="4"/>
      <c r="B31" s="664" t="s">
        <v>343</v>
      </c>
      <c r="C31" s="668"/>
      <c r="D31" s="652"/>
      <c r="E31" s="645" t="s">
        <v>1071</v>
      </c>
      <c r="F31" s="3"/>
      <c r="G31" s="658" t="s">
        <v>1071</v>
      </c>
      <c r="H31" s="3"/>
      <c r="I31" s="740" t="s">
        <v>1071</v>
      </c>
      <c r="J31" s="741"/>
      <c r="K31" s="4"/>
      <c r="L31" s="659" t="s">
        <v>1071</v>
      </c>
      <c r="M31" s="3"/>
      <c r="N31" s="658" t="s">
        <v>1071</v>
      </c>
      <c r="O31" s="4"/>
    </row>
    <row r="32" spans="1:15" ht="15.6">
      <c r="A32" s="4"/>
      <c r="B32" s="664" t="s">
        <v>483</v>
      </c>
      <c r="C32" s="668"/>
      <c r="D32" s="652"/>
      <c r="E32" s="645" t="s">
        <v>1071</v>
      </c>
      <c r="F32" s="3"/>
      <c r="G32" s="658" t="s">
        <v>1071</v>
      </c>
      <c r="H32" s="3"/>
      <c r="I32" s="740" t="s">
        <v>1071</v>
      </c>
      <c r="J32" s="741"/>
      <c r="K32" s="4"/>
      <c r="L32" s="659" t="s">
        <v>1071</v>
      </c>
      <c r="M32" s="3"/>
      <c r="N32" s="658" t="s">
        <v>1071</v>
      </c>
      <c r="O32" s="4"/>
    </row>
    <row r="33" spans="1:15" ht="15.6">
      <c r="A33" s="4"/>
      <c r="B33" s="665" t="s">
        <v>442</v>
      </c>
      <c r="C33" s="668"/>
      <c r="D33" s="654"/>
      <c r="E33" s="5" t="s">
        <v>1079</v>
      </c>
      <c r="F33" s="5"/>
      <c r="G33" s="655"/>
      <c r="H33" s="645"/>
      <c r="I33" s="746" t="s">
        <v>1079</v>
      </c>
      <c r="J33" s="747"/>
      <c r="K33" s="4"/>
      <c r="L33" s="654" t="s">
        <v>1080</v>
      </c>
      <c r="M33" s="5"/>
      <c r="N33" s="655" t="s">
        <v>1080</v>
      </c>
      <c r="O33" s="4"/>
    </row>
    <row r="34" spans="1:15">
      <c r="B34" s="4"/>
      <c r="C34" s="4"/>
      <c r="D34" s="3"/>
      <c r="E34" s="3"/>
      <c r="F34" s="3"/>
      <c r="G34" s="4"/>
      <c r="H34" s="4"/>
      <c r="I34" s="4"/>
      <c r="J34" s="4"/>
      <c r="K34" s="4"/>
      <c r="L34" s="4"/>
      <c r="M34" s="4"/>
      <c r="N34" s="4"/>
      <c r="O34" s="4"/>
    </row>
    <row r="35" spans="1:15">
      <c r="B35" s="4"/>
      <c r="C35" s="4"/>
      <c r="D35" s="3"/>
      <c r="E35" s="3"/>
      <c r="F35" s="3"/>
      <c r="G35" s="4"/>
      <c r="H35" s="4"/>
      <c r="I35" s="4"/>
      <c r="J35" s="4"/>
      <c r="K35" s="4"/>
      <c r="L35" s="4"/>
      <c r="M35" s="4"/>
      <c r="N35" s="4"/>
      <c r="O35" s="4"/>
    </row>
    <row r="36" spans="1:15">
      <c r="B36" s="4"/>
      <c r="C36" s="4"/>
      <c r="D36" s="3"/>
      <c r="E36" s="3"/>
      <c r="F36" s="3"/>
      <c r="G36" s="4"/>
      <c r="H36" s="4"/>
      <c r="I36" s="4"/>
      <c r="J36" s="4"/>
      <c r="K36" s="4"/>
      <c r="L36" s="4"/>
      <c r="M36" s="4"/>
      <c r="N36" s="4"/>
      <c r="O36" s="4"/>
    </row>
  </sheetData>
  <mergeCells count="21">
    <mergeCell ref="I33:J33"/>
    <mergeCell ref="F16:G16"/>
    <mergeCell ref="D3:J3"/>
    <mergeCell ref="I16:J16"/>
    <mergeCell ref="I21:J21"/>
    <mergeCell ref="I17:J18"/>
    <mergeCell ref="D6:E6"/>
    <mergeCell ref="I6:J6"/>
    <mergeCell ref="L3:N3"/>
    <mergeCell ref="I29:J29"/>
    <mergeCell ref="I30:J30"/>
    <mergeCell ref="I31:J31"/>
    <mergeCell ref="I32:J32"/>
    <mergeCell ref="I26:J26"/>
    <mergeCell ref="I27:J27"/>
    <mergeCell ref="I28:J28"/>
    <mergeCell ref="M12:N12"/>
    <mergeCell ref="I23:J23"/>
    <mergeCell ref="I24:J24"/>
    <mergeCell ref="I25:J25"/>
    <mergeCell ref="M16:N16"/>
  </mergeCells>
  <conditionalFormatting sqref="E21">
    <cfRule type="cellIs" dxfId="51" priority="51" operator="equal">
      <formula>"ü"</formula>
    </cfRule>
    <cfRule type="cellIs" dxfId="50" priority="52" operator="equal">
      <formula>"û"</formula>
    </cfRule>
  </conditionalFormatting>
  <conditionalFormatting sqref="E23">
    <cfRule type="cellIs" dxfId="49" priority="49" operator="equal">
      <formula>"ü"</formula>
    </cfRule>
    <cfRule type="cellIs" dxfId="48" priority="50" operator="equal">
      <formula>"û"</formula>
    </cfRule>
  </conditionalFormatting>
  <conditionalFormatting sqref="E24">
    <cfRule type="cellIs" dxfId="47" priority="47" operator="equal">
      <formula>"ü"</formula>
    </cfRule>
    <cfRule type="cellIs" dxfId="46" priority="48" operator="equal">
      <formula>"û"</formula>
    </cfRule>
  </conditionalFormatting>
  <conditionalFormatting sqref="D25">
    <cfRule type="cellIs" dxfId="45" priority="45" operator="equal">
      <formula>"ü"</formula>
    </cfRule>
    <cfRule type="cellIs" dxfId="44" priority="46" operator="equal">
      <formula>"û"</formula>
    </cfRule>
  </conditionalFormatting>
  <conditionalFormatting sqref="F26">
    <cfRule type="cellIs" dxfId="43" priority="43" operator="equal">
      <formula>"ü"</formula>
    </cfRule>
    <cfRule type="cellIs" dxfId="42" priority="44" operator="equal">
      <formula>"û"</formula>
    </cfRule>
  </conditionalFormatting>
  <conditionalFormatting sqref="E28">
    <cfRule type="cellIs" dxfId="41" priority="41" operator="equal">
      <formula>"ü"</formula>
    </cfRule>
    <cfRule type="cellIs" dxfId="40" priority="42" operator="equal">
      <formula>"û"</formula>
    </cfRule>
  </conditionalFormatting>
  <conditionalFormatting sqref="D29">
    <cfRule type="cellIs" dxfId="39" priority="39" operator="equal">
      <formula>"ü"</formula>
    </cfRule>
    <cfRule type="cellIs" dxfId="38" priority="40" operator="equal">
      <formula>"û"</formula>
    </cfRule>
  </conditionalFormatting>
  <conditionalFormatting sqref="D30">
    <cfRule type="cellIs" dxfId="37" priority="37" operator="equal">
      <formula>"ü"</formula>
    </cfRule>
    <cfRule type="cellIs" dxfId="36" priority="38" operator="equal">
      <formula>"û"</formula>
    </cfRule>
  </conditionalFormatting>
  <conditionalFormatting sqref="E31">
    <cfRule type="cellIs" dxfId="35" priority="35" operator="equal">
      <formula>"ü"</formula>
    </cfRule>
    <cfRule type="cellIs" dxfId="34" priority="36" operator="equal">
      <formula>"û"</formula>
    </cfRule>
  </conditionalFormatting>
  <conditionalFormatting sqref="E32">
    <cfRule type="cellIs" dxfId="33" priority="33" operator="equal">
      <formula>"ü"</formula>
    </cfRule>
    <cfRule type="cellIs" dxfId="32" priority="34" operator="equal">
      <formula>"û"</formula>
    </cfRule>
  </conditionalFormatting>
  <conditionalFormatting sqref="H33">
    <cfRule type="cellIs" dxfId="31" priority="31" operator="equal">
      <formula>"ü"</formula>
    </cfRule>
    <cfRule type="cellIs" dxfId="30" priority="32" operator="equal">
      <formula>"û"</formula>
    </cfRule>
  </conditionalFormatting>
  <conditionalFormatting sqref="G23:G26 G21">
    <cfRule type="cellIs" dxfId="29" priority="29" operator="equal">
      <formula>"ü"</formula>
    </cfRule>
    <cfRule type="cellIs" dxfId="28" priority="30" operator="equal">
      <formula>"û"</formula>
    </cfRule>
  </conditionalFormatting>
  <conditionalFormatting sqref="G28:G32">
    <cfRule type="cellIs" dxfId="27" priority="27" operator="equal">
      <formula>"ü"</formula>
    </cfRule>
    <cfRule type="cellIs" dxfId="26" priority="28" operator="equal">
      <formula>"û"</formula>
    </cfRule>
  </conditionalFormatting>
  <conditionalFormatting sqref="I21 I23:I32">
    <cfRule type="cellIs" dxfId="25" priority="25" operator="equal">
      <formula>"ü"</formula>
    </cfRule>
    <cfRule type="cellIs" dxfId="24" priority="26" operator="equal">
      <formula>"û"</formula>
    </cfRule>
  </conditionalFormatting>
  <conditionalFormatting sqref="L21">
    <cfRule type="cellIs" dxfId="23" priority="23" operator="equal">
      <formula>"ü"</formula>
    </cfRule>
    <cfRule type="cellIs" dxfId="22" priority="24" operator="equal">
      <formula>"û"</formula>
    </cfRule>
  </conditionalFormatting>
  <conditionalFormatting sqref="L23">
    <cfRule type="cellIs" dxfId="21" priority="21" operator="equal">
      <formula>"ü"</formula>
    </cfRule>
    <cfRule type="cellIs" dxfId="20" priority="22" operator="equal">
      <formula>"û"</formula>
    </cfRule>
  </conditionalFormatting>
  <conditionalFormatting sqref="L24">
    <cfRule type="cellIs" dxfId="19" priority="19" operator="equal">
      <formula>"ü"</formula>
    </cfRule>
    <cfRule type="cellIs" dxfId="18" priority="20" operator="equal">
      <formula>"û"</formula>
    </cfRule>
  </conditionalFormatting>
  <conditionalFormatting sqref="L25">
    <cfRule type="cellIs" dxfId="17" priority="17" operator="equal">
      <formula>"ü"</formula>
    </cfRule>
    <cfRule type="cellIs" dxfId="16" priority="18" operator="equal">
      <formula>"û"</formula>
    </cfRule>
  </conditionalFormatting>
  <conditionalFormatting sqref="M26">
    <cfRule type="cellIs" dxfId="15" priority="15" operator="equal">
      <formula>"ü"</formula>
    </cfRule>
    <cfRule type="cellIs" dxfId="14" priority="16" operator="equal">
      <formula>"û"</formula>
    </cfRule>
  </conditionalFormatting>
  <conditionalFormatting sqref="L28">
    <cfRule type="cellIs" dxfId="13" priority="13" operator="equal">
      <formula>"ü"</formula>
    </cfRule>
    <cfRule type="cellIs" dxfId="12" priority="14" operator="equal">
      <formula>"û"</formula>
    </cfRule>
  </conditionalFormatting>
  <conditionalFormatting sqref="L29">
    <cfRule type="cellIs" dxfId="11" priority="11" operator="equal">
      <formula>"ü"</formula>
    </cfRule>
    <cfRule type="cellIs" dxfId="10" priority="12" operator="equal">
      <formula>"û"</formula>
    </cfRule>
  </conditionalFormatting>
  <conditionalFormatting sqref="L30">
    <cfRule type="cellIs" dxfId="9" priority="9" operator="equal">
      <formula>"ü"</formula>
    </cfRule>
    <cfRule type="cellIs" dxfId="8" priority="10" operator="equal">
      <formula>"û"</formula>
    </cfRule>
  </conditionalFormatting>
  <conditionalFormatting sqref="L31">
    <cfRule type="cellIs" dxfId="7" priority="7" operator="equal">
      <formula>"ü"</formula>
    </cfRule>
    <cfRule type="cellIs" dxfId="6" priority="8" operator="equal">
      <formula>"û"</formula>
    </cfRule>
  </conditionalFormatting>
  <conditionalFormatting sqref="L32">
    <cfRule type="cellIs" dxfId="5" priority="5" operator="equal">
      <formula>"ü"</formula>
    </cfRule>
    <cfRule type="cellIs" dxfId="4" priority="6" operator="equal">
      <formula>"û"</formula>
    </cfRule>
  </conditionalFormatting>
  <conditionalFormatting sqref="N23:N26 N21">
    <cfRule type="cellIs" dxfId="3" priority="3" operator="equal">
      <formula>"ü"</formula>
    </cfRule>
    <cfRule type="cellIs" dxfId="2" priority="4" operator="equal">
      <formula>"û"</formula>
    </cfRule>
  </conditionalFormatting>
  <conditionalFormatting sqref="N28:N32">
    <cfRule type="cellIs" dxfId="1" priority="1" operator="equal">
      <formula>"ü"</formula>
    </cfRule>
    <cfRule type="cellIs" dxfId="0" priority="2" operator="equal">
      <formula>"û"</formula>
    </cfRule>
  </conditionalFormatting>
  <pageMargins left="0.7" right="0.7" top="0.75" bottom="0.75" header="0.3" footer="0.3"/>
  <pageSetup paperSize="9" scale="86" orientation="landscape" r:id="rId1"/>
  <drawing r:id="rId2"/>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32080D-FDC9-4946-9F30-8C626C8683D3}">
  <sheetPr>
    <tabColor theme="0" tint="-0.249977111117893"/>
  </sheetPr>
  <dimension ref="A1:K25"/>
  <sheetViews>
    <sheetView zoomScaleNormal="100" workbookViewId="0">
      <pane ySplit="1" topLeftCell="A2" activePane="bottomLeft" state="frozen"/>
      <selection activeCell="G21" sqref="G21"/>
      <selection pane="bottomLeft" activeCell="I15" sqref="I15"/>
    </sheetView>
  </sheetViews>
  <sheetFormatPr defaultColWidth="15.6640625" defaultRowHeight="13.2"/>
  <cols>
    <col min="1" max="1" width="15.6640625" style="85"/>
    <col min="2" max="2" width="45" style="85" customWidth="1"/>
    <col min="3" max="7" width="15.6640625" style="85"/>
    <col min="8" max="8" width="14.77734375" style="85" customWidth="1"/>
    <col min="9" max="9" width="12" style="84" customWidth="1"/>
    <col min="10" max="10" width="15.6640625" style="84"/>
    <col min="11" max="16384" width="15.6640625" style="85"/>
  </cols>
  <sheetData>
    <row r="1" spans="1:11" s="93" customFormat="1">
      <c r="I1" s="130"/>
      <c r="J1" s="130"/>
    </row>
    <row r="2" spans="1:11" ht="15.6">
      <c r="A2" s="88" t="s">
        <v>252</v>
      </c>
    </row>
    <row r="3" spans="1:11" ht="15.6">
      <c r="A3" s="88" t="s">
        <v>319</v>
      </c>
    </row>
    <row r="4" spans="1:11" ht="15.6">
      <c r="A4" s="88" t="s">
        <v>253</v>
      </c>
    </row>
    <row r="6" spans="1:11" ht="15.6">
      <c r="A6" s="88" t="s">
        <v>254</v>
      </c>
    </row>
    <row r="7" spans="1:11">
      <c r="A7" s="87" t="s">
        <v>255</v>
      </c>
      <c r="B7" s="85" t="s">
        <v>256</v>
      </c>
    </row>
    <row r="9" spans="1:11" ht="26.4">
      <c r="A9" s="802" t="s">
        <v>221</v>
      </c>
      <c r="B9" s="803"/>
      <c r="C9" s="91" t="s">
        <v>289</v>
      </c>
      <c r="D9" s="91" t="s">
        <v>290</v>
      </c>
      <c r="E9" s="91" t="s">
        <v>291</v>
      </c>
      <c r="F9" s="91" t="s">
        <v>37</v>
      </c>
    </row>
    <row r="10" spans="1:11" ht="13.8" thickBot="1">
      <c r="B10" s="92" t="s">
        <v>320</v>
      </c>
    </row>
    <row r="11" spans="1:11" ht="13.8" thickBot="1">
      <c r="B11" s="90" t="s">
        <v>222</v>
      </c>
      <c r="C11" s="86">
        <v>346.3</v>
      </c>
      <c r="D11" s="86">
        <v>28.4</v>
      </c>
      <c r="E11" s="503">
        <v>5.9</v>
      </c>
      <c r="F11" s="86">
        <v>380.3</v>
      </c>
    </row>
    <row r="12" spans="1:11" ht="13.8" thickBot="1">
      <c r="B12" s="90" t="s">
        <v>321</v>
      </c>
      <c r="C12" s="86">
        <v>30.8</v>
      </c>
      <c r="D12" s="86">
        <v>12.7</v>
      </c>
      <c r="E12" s="86">
        <v>3.9</v>
      </c>
      <c r="F12" s="86">
        <v>47.9</v>
      </c>
    </row>
    <row r="13" spans="1:11" ht="13.8" thickBot="1">
      <c r="B13" s="90" t="s">
        <v>322</v>
      </c>
      <c r="C13" s="86">
        <v>258</v>
      </c>
      <c r="D13" s="86">
        <v>102</v>
      </c>
      <c r="E13" s="481">
        <v>25.4</v>
      </c>
      <c r="F13" s="86">
        <v>385.5</v>
      </c>
      <c r="H13" s="810" t="s">
        <v>974</v>
      </c>
      <c r="I13" s="811"/>
      <c r="K13" s="84" t="s">
        <v>366</v>
      </c>
    </row>
    <row r="14" spans="1:11" ht="26.4">
      <c r="B14" s="90" t="s">
        <v>323</v>
      </c>
      <c r="C14" s="86">
        <v>0</v>
      </c>
      <c r="D14" s="86">
        <v>0</v>
      </c>
      <c r="E14" s="570">
        <v>0.2</v>
      </c>
      <c r="F14" s="86">
        <v>0.2</v>
      </c>
      <c r="H14" s="565" t="s">
        <v>345</v>
      </c>
      <c r="I14" s="566">
        <f>E13</f>
        <v>25.4</v>
      </c>
      <c r="K14" s="84"/>
    </row>
    <row r="15" spans="1:11" ht="13.8" thickBot="1">
      <c r="B15" s="90" t="s">
        <v>37</v>
      </c>
      <c r="C15" s="86">
        <v>635.1</v>
      </c>
      <c r="D15" s="86">
        <v>143.1</v>
      </c>
      <c r="E15" s="571">
        <v>35.799999999999997</v>
      </c>
      <c r="F15" s="86">
        <v>814.1</v>
      </c>
      <c r="H15" s="567" t="s">
        <v>346</v>
      </c>
      <c r="I15" s="568">
        <f>E15-SUM(E11,E14)</f>
        <v>29.699999999999996</v>
      </c>
      <c r="K15" s="98">
        <f>SUM(D15:E15)-SUM(D11:E11,D14:E14)</f>
        <v>144.39999999999998</v>
      </c>
    </row>
    <row r="16" spans="1:11" ht="13.8" thickBot="1">
      <c r="G16" s="116"/>
      <c r="H16" s="569" t="s">
        <v>863</v>
      </c>
      <c r="I16" s="561">
        <f>E13/I15*100</f>
        <v>85.521885521885537</v>
      </c>
      <c r="K16" s="467">
        <f>SUM(D13:E13)/K15*100</f>
        <v>88.227146814404449</v>
      </c>
    </row>
    <row r="17" spans="1:11">
      <c r="K17" s="84"/>
    </row>
    <row r="18" spans="1:11">
      <c r="A18" s="89" t="s">
        <v>260</v>
      </c>
      <c r="B18" s="89" t="s">
        <v>261</v>
      </c>
      <c r="K18" s="84"/>
    </row>
    <row r="19" spans="1:11">
      <c r="A19" s="89" t="s">
        <v>260</v>
      </c>
      <c r="B19" s="89" t="s">
        <v>262</v>
      </c>
    </row>
    <row r="20" spans="1:11">
      <c r="A20" s="89" t="s">
        <v>263</v>
      </c>
      <c r="B20" s="89" t="s">
        <v>264</v>
      </c>
    </row>
    <row r="22" spans="1:11">
      <c r="A22" s="89" t="s">
        <v>265</v>
      </c>
      <c r="B22" s="89" t="s">
        <v>266</v>
      </c>
    </row>
    <row r="23" spans="1:11">
      <c r="A23" s="89" t="s">
        <v>273</v>
      </c>
      <c r="B23" s="89" t="s">
        <v>274</v>
      </c>
    </row>
    <row r="24" spans="1:11">
      <c r="A24" s="94" t="s">
        <v>269</v>
      </c>
    </row>
    <row r="25" spans="1:11">
      <c r="A25" s="94" t="s">
        <v>270</v>
      </c>
    </row>
  </sheetData>
  <mergeCells count="2">
    <mergeCell ref="A9:B9"/>
    <mergeCell ref="H13:I13"/>
  </mergeCells>
  <pageMargins left="0.75" right="0.75" top="1" bottom="1" header="0.5" footer="0.5"/>
  <pageSetup orientation="portrait" horizontalDpi="300" verticalDpi="300" r:id="rId1"/>
  <headerFooter alignWithMargins="0"/>
  <ignoredErrors>
    <ignoredError sqref="I14:I16" unlockedFormula="1"/>
  </ignoredErrors>
  <drawing r:id="rId2"/>
  <legacyDrawing r:id="rId3"/>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A56A3-4153-4F2D-974F-59C8EA728FDD}">
  <sheetPr>
    <tabColor theme="0" tint="-0.249977111117893"/>
  </sheetPr>
  <dimension ref="A1:I28"/>
  <sheetViews>
    <sheetView zoomScaleNormal="100" workbookViewId="0">
      <pane ySplit="1" topLeftCell="A2" activePane="bottomLeft" state="frozen"/>
      <selection activeCell="G21" sqref="G21"/>
      <selection pane="bottomLeft"/>
    </sheetView>
  </sheetViews>
  <sheetFormatPr defaultColWidth="15.6640625" defaultRowHeight="13.2"/>
  <cols>
    <col min="1" max="1" width="15.6640625" style="85"/>
    <col min="2" max="2" width="36" style="85" customWidth="1"/>
    <col min="3" max="16384" width="15.6640625" style="85"/>
  </cols>
  <sheetData>
    <row r="1" spans="1:9" s="93" customFormat="1"/>
    <row r="2" spans="1:9" ht="15.6">
      <c r="A2" s="88" t="s">
        <v>252</v>
      </c>
    </row>
    <row r="3" spans="1:9" ht="15.6">
      <c r="A3" s="88" t="s">
        <v>764</v>
      </c>
    </row>
    <row r="4" spans="1:9" ht="15.6">
      <c r="A4" s="88" t="s">
        <v>253</v>
      </c>
    </row>
    <row r="6" spans="1:9" ht="15.6">
      <c r="A6" s="88" t="s">
        <v>254</v>
      </c>
    </row>
    <row r="7" spans="1:9">
      <c r="A7" s="87" t="s">
        <v>255</v>
      </c>
      <c r="B7" s="85" t="s">
        <v>256</v>
      </c>
    </row>
    <row r="9" spans="1:9" ht="26.4">
      <c r="A9" s="802" t="s">
        <v>221</v>
      </c>
      <c r="B9" s="803"/>
      <c r="C9" s="91" t="s">
        <v>289</v>
      </c>
      <c r="D9" s="91" t="s">
        <v>290</v>
      </c>
      <c r="E9" s="91" t="s">
        <v>291</v>
      </c>
      <c r="F9" s="91" t="s">
        <v>37</v>
      </c>
    </row>
    <row r="10" spans="1:9">
      <c r="B10" s="92" t="s">
        <v>324</v>
      </c>
    </row>
    <row r="11" spans="1:9" ht="13.8" thickBot="1">
      <c r="B11" s="90" t="s">
        <v>222</v>
      </c>
      <c r="C11" s="86">
        <v>278.10000000000002</v>
      </c>
      <c r="D11" s="86">
        <v>0</v>
      </c>
      <c r="E11" s="86">
        <v>0</v>
      </c>
      <c r="F11" s="86">
        <v>278.10000000000002</v>
      </c>
    </row>
    <row r="12" spans="1:9" ht="13.8" thickBot="1">
      <c r="B12" s="90" t="s">
        <v>325</v>
      </c>
      <c r="C12" s="86">
        <v>133.4</v>
      </c>
      <c r="D12" s="86">
        <v>59.9</v>
      </c>
      <c r="E12" s="481">
        <v>7</v>
      </c>
      <c r="F12" s="86">
        <v>200.4</v>
      </c>
    </row>
    <row r="13" spans="1:9" ht="26.4">
      <c r="B13" s="90" t="s">
        <v>326</v>
      </c>
      <c r="C13" s="86">
        <v>9.9</v>
      </c>
      <c r="D13" s="86">
        <v>2.7</v>
      </c>
      <c r="E13" s="86">
        <v>0.1</v>
      </c>
      <c r="F13" s="86">
        <v>13.2</v>
      </c>
    </row>
    <row r="14" spans="1:9">
      <c r="B14" s="90" t="s">
        <v>327</v>
      </c>
      <c r="C14" s="86">
        <v>2</v>
      </c>
      <c r="D14" s="86">
        <v>1.4</v>
      </c>
      <c r="E14" s="86">
        <v>0</v>
      </c>
      <c r="F14" s="86">
        <v>3.8</v>
      </c>
      <c r="H14" s="808" t="s">
        <v>975</v>
      </c>
      <c r="I14" s="809"/>
    </row>
    <row r="15" spans="1:9">
      <c r="B15" s="90" t="s">
        <v>21</v>
      </c>
      <c r="C15" s="86">
        <v>57.8</v>
      </c>
      <c r="D15" s="86">
        <v>42.5</v>
      </c>
      <c r="E15" s="86">
        <v>17.899999999999999</v>
      </c>
      <c r="F15" s="86">
        <v>117.9</v>
      </c>
      <c r="H15" s="562" t="s">
        <v>345</v>
      </c>
      <c r="I15" s="572">
        <f>E12</f>
        <v>7</v>
      </c>
    </row>
    <row r="16" spans="1:9" ht="13.8" thickBot="1">
      <c r="B16" s="90" t="s">
        <v>22</v>
      </c>
      <c r="C16" s="86">
        <v>153.69999999999999</v>
      </c>
      <c r="D16" s="86">
        <v>36.5</v>
      </c>
      <c r="E16" s="86">
        <v>10.7</v>
      </c>
      <c r="F16" s="86">
        <v>200.7</v>
      </c>
      <c r="H16" s="563" t="s">
        <v>346</v>
      </c>
      <c r="I16" s="568">
        <f>E17</f>
        <v>35.799999999999997</v>
      </c>
    </row>
    <row r="17" spans="1:9" ht="13.8" thickBot="1">
      <c r="B17" s="90" t="s">
        <v>37</v>
      </c>
      <c r="C17" s="86">
        <v>635.1</v>
      </c>
      <c r="D17" s="86">
        <v>143.1</v>
      </c>
      <c r="E17" s="503">
        <v>35.799999999999997</v>
      </c>
      <c r="F17" s="86">
        <v>814.1</v>
      </c>
      <c r="H17" s="564" t="s">
        <v>863</v>
      </c>
      <c r="I17" s="561">
        <f>SUM(E12)/E17*100</f>
        <v>19.553072625698327</v>
      </c>
    </row>
    <row r="20" spans="1:9">
      <c r="A20" s="89" t="s">
        <v>260</v>
      </c>
      <c r="B20" s="89" t="s">
        <v>261</v>
      </c>
    </row>
    <row r="21" spans="1:9">
      <c r="A21" s="89" t="s">
        <v>260</v>
      </c>
      <c r="B21" s="89" t="s">
        <v>262</v>
      </c>
    </row>
    <row r="22" spans="1:9">
      <c r="A22" s="89" t="s">
        <v>263</v>
      </c>
      <c r="B22" s="89" t="s">
        <v>264</v>
      </c>
    </row>
    <row r="24" spans="1:9">
      <c r="A24" s="89" t="s">
        <v>265</v>
      </c>
      <c r="B24" s="89" t="s">
        <v>266</v>
      </c>
    </row>
    <row r="25" spans="1:9">
      <c r="A25" s="89" t="s">
        <v>267</v>
      </c>
      <c r="B25" s="89" t="s">
        <v>268</v>
      </c>
    </row>
    <row r="26" spans="1:9">
      <c r="A26" s="89" t="s">
        <v>273</v>
      </c>
      <c r="B26" s="89" t="s">
        <v>274</v>
      </c>
    </row>
    <row r="27" spans="1:9">
      <c r="A27" s="94" t="s">
        <v>269</v>
      </c>
    </row>
    <row r="28" spans="1:9">
      <c r="A28" s="94" t="s">
        <v>270</v>
      </c>
    </row>
  </sheetData>
  <mergeCells count="2">
    <mergeCell ref="A9:B9"/>
    <mergeCell ref="H14:I14"/>
  </mergeCells>
  <pageMargins left="0.75" right="0.75" top="1" bottom="1" header="0.5" footer="0.5"/>
  <pageSetup orientation="portrait" horizontalDpi="300" verticalDpi="300" r:id="rId1"/>
  <headerFooter alignWithMargins="0"/>
  <ignoredErrors>
    <ignoredError sqref="I15:I17" unlockedFormula="1"/>
  </ignoredErrors>
  <drawing r:id="rId2"/>
  <legacyDrawing r:id="rId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765CC-C3F6-4A7A-92FB-3AC0F065123F}">
  <sheetPr>
    <tabColor theme="0" tint="-0.249977111117893"/>
  </sheetPr>
  <dimension ref="A1:H29"/>
  <sheetViews>
    <sheetView zoomScale="115" zoomScaleNormal="115" workbookViewId="0">
      <pane ySplit="1" topLeftCell="A2" activePane="bottomLeft" state="frozen"/>
      <selection activeCell="G21" sqref="G21"/>
      <selection pane="bottomLeft" activeCell="G21" sqref="G21"/>
    </sheetView>
  </sheetViews>
  <sheetFormatPr defaultColWidth="15.6640625" defaultRowHeight="13.2"/>
  <cols>
    <col min="1" max="1" width="15.6640625" style="85"/>
    <col min="2" max="2" width="28" style="85" customWidth="1"/>
    <col min="3" max="16384" width="15.6640625" style="85"/>
  </cols>
  <sheetData>
    <row r="1" spans="1:6" s="93" customFormat="1" ht="60" customHeight="1"/>
    <row r="2" spans="1:6" ht="15.75" customHeight="1">
      <c r="A2" s="88" t="s">
        <v>252</v>
      </c>
    </row>
    <row r="3" spans="1:6" ht="15.75" customHeight="1">
      <c r="A3" s="88" t="s">
        <v>355</v>
      </c>
    </row>
    <row r="4" spans="1:6" ht="15.75" customHeight="1">
      <c r="A4" s="88" t="s">
        <v>253</v>
      </c>
    </row>
    <row r="6" spans="1:6" ht="15.75" customHeight="1">
      <c r="A6" s="88" t="s">
        <v>254</v>
      </c>
    </row>
    <row r="7" spans="1:6" ht="12.75" customHeight="1">
      <c r="A7" s="87" t="s">
        <v>255</v>
      </c>
      <c r="B7" s="85" t="s">
        <v>256</v>
      </c>
    </row>
    <row r="9" spans="1:6" ht="26.25" customHeight="1">
      <c r="A9" s="802" t="s">
        <v>351</v>
      </c>
      <c r="B9" s="803"/>
      <c r="C9" s="91" t="s">
        <v>352</v>
      </c>
      <c r="D9" s="91" t="s">
        <v>353</v>
      </c>
      <c r="E9" s="91" t="s">
        <v>354</v>
      </c>
      <c r="F9" s="91" t="s">
        <v>37</v>
      </c>
    </row>
    <row r="10" spans="1:6" ht="26.25" customHeight="1">
      <c r="B10" s="92" t="s">
        <v>257</v>
      </c>
    </row>
    <row r="11" spans="1:6">
      <c r="B11" s="90" t="s">
        <v>222</v>
      </c>
      <c r="C11" s="86">
        <v>278.10000000000002</v>
      </c>
      <c r="D11" s="86">
        <v>0</v>
      </c>
      <c r="E11" s="86">
        <v>0</v>
      </c>
      <c r="F11" s="86">
        <v>278.10000000000002</v>
      </c>
    </row>
    <row r="12" spans="1:6">
      <c r="B12" s="90" t="s">
        <v>39</v>
      </c>
      <c r="C12" s="86">
        <v>20.3</v>
      </c>
      <c r="D12" s="86">
        <v>115.3</v>
      </c>
      <c r="E12" s="86">
        <v>31.4</v>
      </c>
      <c r="F12" s="86">
        <v>166.6</v>
      </c>
    </row>
    <row r="13" spans="1:6">
      <c r="B13" s="90" t="s">
        <v>40</v>
      </c>
      <c r="C13" s="86">
        <v>14.6</v>
      </c>
      <c r="D13" s="86">
        <v>42.4</v>
      </c>
      <c r="E13" s="86">
        <v>13.7</v>
      </c>
      <c r="F13" s="86">
        <v>71.099999999999994</v>
      </c>
    </row>
    <row r="14" spans="1:6">
      <c r="B14" s="90" t="s">
        <v>250</v>
      </c>
      <c r="C14" s="86">
        <v>26.4</v>
      </c>
      <c r="D14" s="86">
        <v>76.8</v>
      </c>
      <c r="E14" s="86">
        <v>65.400000000000006</v>
      </c>
      <c r="F14" s="86">
        <v>168.7</v>
      </c>
    </row>
    <row r="15" spans="1:6">
      <c r="B15" s="90" t="s">
        <v>258</v>
      </c>
      <c r="C15" s="86">
        <v>16.3</v>
      </c>
      <c r="D15" s="86">
        <v>25.6</v>
      </c>
      <c r="E15" s="86">
        <v>27.4</v>
      </c>
      <c r="F15" s="86">
        <v>69.599999999999994</v>
      </c>
    </row>
    <row r="16" spans="1:6">
      <c r="B16" s="90" t="s">
        <v>259</v>
      </c>
      <c r="C16" s="86">
        <v>4</v>
      </c>
      <c r="D16" s="469">
        <v>14.2</v>
      </c>
      <c r="E16" s="86">
        <v>38.5</v>
      </c>
      <c r="F16" s="86">
        <v>57</v>
      </c>
    </row>
    <row r="17" spans="1:8" ht="13.8" thickBot="1">
      <c r="B17" s="90" t="s">
        <v>251</v>
      </c>
      <c r="C17" s="86">
        <v>0</v>
      </c>
      <c r="D17" s="470">
        <v>1</v>
      </c>
      <c r="E17" s="86">
        <v>2</v>
      </c>
      <c r="F17" s="86">
        <v>3.4</v>
      </c>
    </row>
    <row r="18" spans="1:8" ht="13.8" thickBot="1">
      <c r="B18" s="90" t="s">
        <v>37</v>
      </c>
      <c r="C18" s="86">
        <v>360.1</v>
      </c>
      <c r="D18" s="471">
        <v>275.3</v>
      </c>
      <c r="E18" s="86">
        <v>179.1</v>
      </c>
      <c r="F18" s="86">
        <v>814</v>
      </c>
      <c r="G18" s="466">
        <f>SUM(D16:D17)/D18*100</f>
        <v>5.5212495459498721</v>
      </c>
      <c r="H18" s="85">
        <f>SUM(D13:D17)/SUM(D12:D18)*100</f>
        <v>29.059208136578274</v>
      </c>
    </row>
    <row r="21" spans="1:8">
      <c r="A21" s="89" t="s">
        <v>260</v>
      </c>
      <c r="B21" s="89" t="s">
        <v>261</v>
      </c>
    </row>
    <row r="22" spans="1:8">
      <c r="A22" s="89" t="s">
        <v>260</v>
      </c>
      <c r="B22" s="89" t="s">
        <v>262</v>
      </c>
    </row>
    <row r="23" spans="1:8">
      <c r="A23" s="89" t="s">
        <v>263</v>
      </c>
      <c r="B23" s="89" t="s">
        <v>264</v>
      </c>
    </row>
    <row r="25" spans="1:8">
      <c r="A25" s="89" t="s">
        <v>265</v>
      </c>
      <c r="B25" s="89" t="s">
        <v>266</v>
      </c>
    </row>
    <row r="26" spans="1:8">
      <c r="A26" s="89" t="s">
        <v>267</v>
      </c>
      <c r="B26" s="89" t="s">
        <v>268</v>
      </c>
    </row>
    <row r="27" spans="1:8">
      <c r="A27" s="89" t="s">
        <v>273</v>
      </c>
      <c r="B27" s="89" t="s">
        <v>274</v>
      </c>
    </row>
    <row r="28" spans="1:8">
      <c r="A28" s="94" t="s">
        <v>269</v>
      </c>
    </row>
    <row r="29" spans="1:8">
      <c r="A29" s="94" t="s">
        <v>270</v>
      </c>
    </row>
  </sheetData>
  <mergeCells count="1">
    <mergeCell ref="A9:B9"/>
  </mergeCells>
  <pageMargins left="0.75" right="0.75" top="1" bottom="1" header="0.5" footer="0.5"/>
  <pageSetup orientation="portrait" horizontalDpi="300" verticalDpi="300" r:id="rId1"/>
  <headerFooter alignWithMargins="0"/>
  <drawing r:id="rId2"/>
  <legacyDrawing r:id="rId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839C47-EF33-4DD4-8184-B521120DB9CA}">
  <sheetPr>
    <tabColor theme="0" tint="-0.249977111117893"/>
  </sheetPr>
  <dimension ref="A1:M36"/>
  <sheetViews>
    <sheetView zoomScale="85" zoomScaleNormal="85" workbookViewId="0">
      <pane ySplit="1" topLeftCell="A2" activePane="bottomLeft" state="frozen"/>
      <selection activeCell="G21" sqref="G21"/>
      <selection pane="bottomLeft" activeCell="G26" sqref="G26"/>
    </sheetView>
  </sheetViews>
  <sheetFormatPr defaultColWidth="15.6640625" defaultRowHeight="13.2"/>
  <cols>
    <col min="1" max="1" width="15.6640625" style="85"/>
    <col min="2" max="2" width="64.109375" style="85" customWidth="1"/>
    <col min="3" max="16384" width="15.6640625" style="85"/>
  </cols>
  <sheetData>
    <row r="1" spans="1:8" s="93" customFormat="1"/>
    <row r="2" spans="1:8" ht="15.6">
      <c r="A2" s="88" t="s">
        <v>252</v>
      </c>
    </row>
    <row r="3" spans="1:8" ht="15.6">
      <c r="A3" s="88" t="s">
        <v>328</v>
      </c>
    </row>
    <row r="4" spans="1:8" ht="15.6">
      <c r="A4" s="88" t="s">
        <v>253</v>
      </c>
    </row>
    <row r="6" spans="1:8" ht="15.6">
      <c r="A6" s="88" t="s">
        <v>254</v>
      </c>
    </row>
    <row r="7" spans="1:8">
      <c r="A7" s="87" t="s">
        <v>255</v>
      </c>
      <c r="B7" s="85" t="s">
        <v>256</v>
      </c>
    </row>
    <row r="9" spans="1:8" ht="26.4">
      <c r="A9" s="802" t="s">
        <v>221</v>
      </c>
      <c r="B9" s="803"/>
      <c r="C9" s="91" t="s">
        <v>289</v>
      </c>
      <c r="D9" s="91" t="s">
        <v>290</v>
      </c>
      <c r="E9" s="91" t="s">
        <v>291</v>
      </c>
      <c r="F9" s="91" t="s">
        <v>37</v>
      </c>
    </row>
    <row r="10" spans="1:8">
      <c r="B10" s="92" t="s">
        <v>272</v>
      </c>
    </row>
    <row r="11" spans="1:8">
      <c r="B11" s="90" t="s">
        <v>30</v>
      </c>
      <c r="C11" s="86">
        <v>21.3</v>
      </c>
      <c r="D11" s="86">
        <v>44.3</v>
      </c>
      <c r="E11" s="86">
        <v>20</v>
      </c>
      <c r="F11" s="86">
        <v>85.6</v>
      </c>
    </row>
    <row r="12" spans="1:8" ht="13.8" thickBot="1">
      <c r="B12" s="90" t="s">
        <v>31</v>
      </c>
      <c r="C12" s="86">
        <v>85.2</v>
      </c>
      <c r="D12" s="86">
        <v>32.799999999999997</v>
      </c>
      <c r="E12" s="86">
        <v>9.4</v>
      </c>
      <c r="F12" s="86">
        <v>127.2</v>
      </c>
      <c r="H12" s="98" t="s">
        <v>864</v>
      </c>
    </row>
    <row r="13" spans="1:8" ht="13.8" thickBot="1">
      <c r="B13" s="90" t="s">
        <v>32</v>
      </c>
      <c r="C13" s="86">
        <v>53.1</v>
      </c>
      <c r="D13" s="86">
        <v>39.6</v>
      </c>
      <c r="E13" s="86">
        <v>9.5</v>
      </c>
      <c r="F13" s="86">
        <v>102.1</v>
      </c>
      <c r="G13" s="500" t="s">
        <v>345</v>
      </c>
      <c r="H13" s="502">
        <f>E16</f>
        <v>13.5</v>
      </c>
    </row>
    <row r="14" spans="1:8" ht="13.8" thickBot="1">
      <c r="B14" s="90" t="s">
        <v>88</v>
      </c>
      <c r="C14" s="86">
        <v>2.2000000000000002</v>
      </c>
      <c r="D14" s="86">
        <v>4.9000000000000004</v>
      </c>
      <c r="E14" s="86">
        <v>2.2999999999999998</v>
      </c>
      <c r="F14" s="86">
        <v>9.3000000000000007</v>
      </c>
      <c r="G14" s="500" t="s">
        <v>346</v>
      </c>
      <c r="H14" s="504">
        <f>E25</f>
        <v>35.799999999999997</v>
      </c>
    </row>
    <row r="15" spans="1:8" ht="13.8" thickBot="1">
      <c r="B15" s="90" t="s">
        <v>33</v>
      </c>
      <c r="C15" s="86">
        <v>10.199999999999999</v>
      </c>
      <c r="D15" s="86">
        <v>13.8</v>
      </c>
      <c r="E15" s="86">
        <v>3.4</v>
      </c>
      <c r="F15" s="86">
        <v>27.6</v>
      </c>
      <c r="G15" s="500" t="s">
        <v>863</v>
      </c>
      <c r="H15" s="506">
        <f>E16/E25*100</f>
        <v>37.709497206703915</v>
      </c>
    </row>
    <row r="16" spans="1:8" ht="13.8" thickBot="1">
      <c r="B16" s="90" t="s">
        <v>3</v>
      </c>
      <c r="C16" s="86">
        <v>14</v>
      </c>
      <c r="D16" s="86">
        <v>36.4</v>
      </c>
      <c r="E16" s="481">
        <v>13.5</v>
      </c>
      <c r="F16" s="86">
        <v>64.3</v>
      </c>
    </row>
    <row r="17" spans="1:13">
      <c r="B17" s="90" t="s">
        <v>34</v>
      </c>
      <c r="C17" s="86">
        <v>60.4</v>
      </c>
      <c r="D17" s="86">
        <v>35.9</v>
      </c>
      <c r="E17" s="86">
        <v>14.9</v>
      </c>
      <c r="F17" s="86">
        <v>111.7</v>
      </c>
    </row>
    <row r="18" spans="1:13">
      <c r="B18" s="90" t="s">
        <v>329</v>
      </c>
      <c r="C18" s="86">
        <v>147.9</v>
      </c>
      <c r="D18" s="86">
        <v>126</v>
      </c>
      <c r="E18" s="86">
        <v>33</v>
      </c>
      <c r="F18" s="86">
        <v>306.8</v>
      </c>
    </row>
    <row r="19" spans="1:13">
      <c r="B19" s="90" t="s">
        <v>60</v>
      </c>
      <c r="C19" s="86">
        <v>6.3</v>
      </c>
      <c r="D19" s="86">
        <v>25.4</v>
      </c>
      <c r="E19" s="86">
        <v>10.6</v>
      </c>
      <c r="F19" s="86">
        <v>42.5</v>
      </c>
    </row>
    <row r="20" spans="1:13">
      <c r="B20" s="90" t="s">
        <v>61</v>
      </c>
      <c r="C20" s="86">
        <v>13.4</v>
      </c>
      <c r="D20" s="86">
        <v>39.5</v>
      </c>
      <c r="E20" s="86">
        <v>15</v>
      </c>
      <c r="F20" s="86">
        <v>67.599999999999994</v>
      </c>
    </row>
    <row r="21" spans="1:13">
      <c r="B21" s="90" t="s">
        <v>35</v>
      </c>
      <c r="C21" s="86">
        <v>5</v>
      </c>
      <c r="D21" s="86">
        <v>6.2</v>
      </c>
      <c r="E21" s="86">
        <v>3.2</v>
      </c>
      <c r="F21" s="86">
        <v>14.7</v>
      </c>
    </row>
    <row r="22" spans="1:13">
      <c r="B22" s="90" t="s">
        <v>330</v>
      </c>
      <c r="C22" s="86">
        <v>136</v>
      </c>
      <c r="D22" s="86">
        <v>44.3</v>
      </c>
      <c r="E22" s="86">
        <v>7.4</v>
      </c>
      <c r="F22" s="86">
        <v>188.2</v>
      </c>
    </row>
    <row r="23" spans="1:13">
      <c r="B23" s="90" t="s">
        <v>36</v>
      </c>
      <c r="C23" s="86">
        <v>1.2</v>
      </c>
      <c r="D23" s="86">
        <v>11.6</v>
      </c>
      <c r="E23" s="86">
        <v>5.9</v>
      </c>
      <c r="F23" s="86">
        <v>18.8</v>
      </c>
    </row>
    <row r="24" spans="1:13" ht="13.8" thickBot="1">
      <c r="B24" s="90" t="s">
        <v>331</v>
      </c>
      <c r="C24" s="86">
        <v>324.8</v>
      </c>
      <c r="D24" s="86">
        <v>5.0999999999999996</v>
      </c>
      <c r="E24" s="86">
        <v>0.3</v>
      </c>
      <c r="F24" s="86">
        <v>330.6</v>
      </c>
    </row>
    <row r="25" spans="1:13" ht="13.8" thickBot="1">
      <c r="B25" s="90" t="s">
        <v>37</v>
      </c>
      <c r="C25" s="86">
        <v>635.1</v>
      </c>
      <c r="D25" s="86">
        <v>143.1</v>
      </c>
      <c r="E25" s="503">
        <v>35.799999999999997</v>
      </c>
      <c r="F25" s="86">
        <v>814.1</v>
      </c>
    </row>
    <row r="28" spans="1:13">
      <c r="A28" s="89" t="s">
        <v>260</v>
      </c>
      <c r="B28" s="89" t="s">
        <v>261</v>
      </c>
    </row>
    <row r="29" spans="1:13">
      <c r="A29" s="89" t="s">
        <v>260</v>
      </c>
      <c r="B29" s="89" t="s">
        <v>262</v>
      </c>
    </row>
    <row r="30" spans="1:13" ht="13.8" thickBot="1">
      <c r="A30" s="89" t="s">
        <v>263</v>
      </c>
      <c r="B30" s="89" t="s">
        <v>264</v>
      </c>
      <c r="M30" s="98" t="s">
        <v>765</v>
      </c>
    </row>
    <row r="31" spans="1:13" ht="13.8" thickBot="1">
      <c r="M31" s="467">
        <f>(SUM(D16:E16)/SUM(D25:E25))*100</f>
        <v>27.892677473448856</v>
      </c>
    </row>
    <row r="32" spans="1:13">
      <c r="A32" s="89" t="s">
        <v>265</v>
      </c>
      <c r="B32" s="89" t="s">
        <v>266</v>
      </c>
    </row>
    <row r="33" spans="1:2">
      <c r="A33" s="89" t="s">
        <v>267</v>
      </c>
      <c r="B33" s="89" t="s">
        <v>268</v>
      </c>
    </row>
    <row r="34" spans="1:2">
      <c r="A34" s="89" t="s">
        <v>273</v>
      </c>
      <c r="B34" s="89" t="s">
        <v>274</v>
      </c>
    </row>
    <row r="35" spans="1:2">
      <c r="A35" s="94" t="s">
        <v>269</v>
      </c>
    </row>
    <row r="36" spans="1:2">
      <c r="A36" s="94" t="s">
        <v>270</v>
      </c>
    </row>
  </sheetData>
  <mergeCells count="1">
    <mergeCell ref="A9:B9"/>
  </mergeCells>
  <pageMargins left="0.75" right="0.75" top="1" bottom="1" header="0.5" footer="0.5"/>
  <pageSetup orientation="portrait" horizontalDpi="300" verticalDpi="300" r:id="rId1"/>
  <headerFooter alignWithMargins="0"/>
  <drawing r:id="rId2"/>
  <legacyDrawing r:id="rId3"/>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D0CDE2-2E6F-4725-8057-400EE4A85B7A}">
  <sheetPr>
    <tabColor theme="0" tint="-0.249977111117893"/>
  </sheetPr>
  <dimension ref="A1:O37"/>
  <sheetViews>
    <sheetView zoomScaleNormal="100" workbookViewId="0">
      <pane ySplit="1" topLeftCell="A7" activePane="bottomLeft" state="frozen"/>
      <selection activeCell="G21" sqref="G21"/>
      <selection pane="bottomLeft" activeCell="I27" sqref="I27"/>
    </sheetView>
  </sheetViews>
  <sheetFormatPr defaultColWidth="15.6640625" defaultRowHeight="13.2"/>
  <cols>
    <col min="1" max="1" width="15.6640625" style="85"/>
    <col min="2" max="2" width="45.33203125" style="85" customWidth="1"/>
    <col min="3" max="7" width="15.6640625" style="85"/>
    <col min="8" max="8" width="19.44140625" style="85" bestFit="1" customWidth="1"/>
    <col min="9" max="16384" width="15.6640625" style="85"/>
  </cols>
  <sheetData>
    <row r="1" spans="1:6" s="93" customFormat="1"/>
    <row r="2" spans="1:6" ht="15.6">
      <c r="A2" s="88" t="s">
        <v>252</v>
      </c>
    </row>
    <row r="3" spans="1:6" ht="15.6">
      <c r="A3" s="88" t="s">
        <v>328</v>
      </c>
    </row>
    <row r="4" spans="1:6" ht="15.6">
      <c r="A4" s="88" t="s">
        <v>253</v>
      </c>
    </row>
    <row r="6" spans="1:6" ht="15.6">
      <c r="A6" s="88" t="s">
        <v>254</v>
      </c>
    </row>
    <row r="7" spans="1:6">
      <c r="A7" s="87" t="s">
        <v>255</v>
      </c>
      <c r="B7" s="85" t="s">
        <v>256</v>
      </c>
    </row>
    <row r="9" spans="1:6" ht="26.4">
      <c r="A9" s="802" t="s">
        <v>221</v>
      </c>
      <c r="B9" s="803"/>
      <c r="C9" s="91" t="s">
        <v>289</v>
      </c>
      <c r="D9" s="91" t="s">
        <v>290</v>
      </c>
      <c r="E9" s="91" t="s">
        <v>291</v>
      </c>
      <c r="F9" s="91" t="s">
        <v>37</v>
      </c>
    </row>
    <row r="10" spans="1:6" ht="26.4">
      <c r="B10" s="92" t="s">
        <v>272</v>
      </c>
    </row>
    <row r="11" spans="1:6">
      <c r="B11" s="90" t="s">
        <v>30</v>
      </c>
      <c r="C11" s="86">
        <v>21.3</v>
      </c>
      <c r="D11" s="86">
        <v>44.3</v>
      </c>
      <c r="E11" s="86">
        <v>20</v>
      </c>
      <c r="F11" s="86">
        <v>85.6</v>
      </c>
    </row>
    <row r="12" spans="1:6">
      <c r="B12" s="90" t="s">
        <v>31</v>
      </c>
      <c r="C12" s="86">
        <v>85.2</v>
      </c>
      <c r="D12" s="86">
        <v>32.799999999999997</v>
      </c>
      <c r="E12" s="86">
        <v>9.4</v>
      </c>
      <c r="F12" s="86">
        <v>127.2</v>
      </c>
    </row>
    <row r="13" spans="1:6">
      <c r="B13" s="90" t="s">
        <v>32</v>
      </c>
      <c r="C13" s="86">
        <v>53.1</v>
      </c>
      <c r="D13" s="86">
        <v>39.6</v>
      </c>
      <c r="E13" s="86">
        <v>9.5</v>
      </c>
      <c r="F13" s="86">
        <v>102.1</v>
      </c>
    </row>
    <row r="14" spans="1:6">
      <c r="B14" s="90" t="s">
        <v>88</v>
      </c>
      <c r="C14" s="86">
        <v>2.2000000000000002</v>
      </c>
      <c r="D14" s="86">
        <v>4.9000000000000004</v>
      </c>
      <c r="E14" s="86">
        <v>2.2999999999999998</v>
      </c>
      <c r="F14" s="86">
        <v>9.3000000000000007</v>
      </c>
    </row>
    <row r="15" spans="1:6">
      <c r="B15" s="90" t="s">
        <v>33</v>
      </c>
      <c r="C15" s="86">
        <v>10.199999999999999</v>
      </c>
      <c r="D15" s="86">
        <v>13.8</v>
      </c>
      <c r="E15" s="86">
        <v>3.4</v>
      </c>
      <c r="F15" s="86">
        <v>27.6</v>
      </c>
    </row>
    <row r="16" spans="1:6">
      <c r="B16" s="90" t="s">
        <v>3</v>
      </c>
      <c r="C16" s="86">
        <v>14</v>
      </c>
      <c r="D16" s="86">
        <v>36.4</v>
      </c>
      <c r="E16" s="86">
        <v>13.5</v>
      </c>
      <c r="F16" s="86">
        <v>64.3</v>
      </c>
    </row>
    <row r="17" spans="1:8">
      <c r="B17" s="90" t="s">
        <v>34</v>
      </c>
      <c r="C17" s="86">
        <v>60.4</v>
      </c>
      <c r="D17" s="86">
        <v>35.9</v>
      </c>
      <c r="E17" s="86">
        <v>14.9</v>
      </c>
      <c r="F17" s="86">
        <v>111.7</v>
      </c>
      <c r="H17" s="98" t="s">
        <v>867</v>
      </c>
    </row>
    <row r="18" spans="1:8">
      <c r="B18" s="90" t="s">
        <v>329</v>
      </c>
      <c r="C18" s="86">
        <v>147.9</v>
      </c>
      <c r="D18" s="86">
        <v>126</v>
      </c>
      <c r="E18" s="86">
        <v>33</v>
      </c>
      <c r="F18" s="86">
        <v>306.8</v>
      </c>
    </row>
    <row r="19" spans="1:8" ht="13.8" thickBot="1">
      <c r="B19" s="90" t="s">
        <v>60</v>
      </c>
      <c r="C19" s="86">
        <v>6.3</v>
      </c>
      <c r="D19" s="86">
        <v>25.4</v>
      </c>
      <c r="E19" s="86">
        <v>10.6</v>
      </c>
      <c r="F19" s="86">
        <v>42.5</v>
      </c>
      <c r="H19" s="84"/>
    </row>
    <row r="20" spans="1:8" ht="13.8" thickBot="1">
      <c r="B20" s="90" t="s">
        <v>61</v>
      </c>
      <c r="C20" s="86">
        <v>13.4</v>
      </c>
      <c r="D20" s="481">
        <v>39.5</v>
      </c>
      <c r="E20" s="86">
        <v>15</v>
      </c>
      <c r="F20" s="86">
        <v>67.599999999999994</v>
      </c>
      <c r="G20" s="500" t="s">
        <v>345</v>
      </c>
      <c r="H20" s="502">
        <f>D20</f>
        <v>39.5</v>
      </c>
    </row>
    <row r="21" spans="1:8" ht="13.8" thickBot="1">
      <c r="B21" s="90" t="s">
        <v>35</v>
      </c>
      <c r="C21" s="86">
        <v>5</v>
      </c>
      <c r="D21" s="86">
        <v>6.2</v>
      </c>
      <c r="E21" s="86">
        <v>3.2</v>
      </c>
      <c r="F21" s="86">
        <v>14.7</v>
      </c>
      <c r="G21" s="500" t="s">
        <v>346</v>
      </c>
      <c r="H21" s="504">
        <f>D25</f>
        <v>143.1</v>
      </c>
    </row>
    <row r="22" spans="1:8" ht="13.8" thickBot="1">
      <c r="B22" s="90" t="s">
        <v>330</v>
      </c>
      <c r="C22" s="86">
        <v>136</v>
      </c>
      <c r="D22" s="86">
        <v>44.3</v>
      </c>
      <c r="E22" s="86">
        <v>7.4</v>
      </c>
      <c r="F22" s="86">
        <v>188.2</v>
      </c>
      <c r="G22" s="500" t="s">
        <v>863</v>
      </c>
      <c r="H22" s="505">
        <f>D20/D25*100</f>
        <v>27.603074772886092</v>
      </c>
    </row>
    <row r="23" spans="1:8">
      <c r="B23" s="90" t="s">
        <v>36</v>
      </c>
      <c r="C23" s="86">
        <v>1.2</v>
      </c>
      <c r="D23" s="86">
        <v>11.6</v>
      </c>
      <c r="E23" s="86">
        <v>5.9</v>
      </c>
      <c r="F23" s="86">
        <v>18.8</v>
      </c>
    </row>
    <row r="24" spans="1:8" ht="13.8" thickBot="1">
      <c r="B24" s="90" t="s">
        <v>331</v>
      </c>
      <c r="C24" s="86">
        <v>324.8</v>
      </c>
      <c r="D24" s="86">
        <v>5.0999999999999996</v>
      </c>
      <c r="E24" s="86">
        <v>0.3</v>
      </c>
      <c r="F24" s="86">
        <v>330.6</v>
      </c>
    </row>
    <row r="25" spans="1:8" ht="13.8" thickBot="1">
      <c r="B25" s="90" t="s">
        <v>37</v>
      </c>
      <c r="C25" s="86">
        <v>635.1</v>
      </c>
      <c r="D25" s="503">
        <v>143.1</v>
      </c>
      <c r="E25" s="86">
        <v>35.799999999999997</v>
      </c>
      <c r="F25" s="86">
        <v>814.1</v>
      </c>
    </row>
    <row r="28" spans="1:8">
      <c r="A28" s="89" t="s">
        <v>260</v>
      </c>
      <c r="B28" s="89" t="s">
        <v>261</v>
      </c>
    </row>
    <row r="29" spans="1:8">
      <c r="A29" s="89" t="s">
        <v>260</v>
      </c>
      <c r="B29" s="89" t="s">
        <v>262</v>
      </c>
    </row>
    <row r="30" spans="1:8">
      <c r="A30" s="89" t="s">
        <v>263</v>
      </c>
      <c r="B30" s="89" t="s">
        <v>264</v>
      </c>
    </row>
    <row r="32" spans="1:8">
      <c r="A32" s="89" t="s">
        <v>265</v>
      </c>
      <c r="B32" s="89" t="s">
        <v>266</v>
      </c>
    </row>
    <row r="33" spans="1:15">
      <c r="A33" s="89" t="s">
        <v>267</v>
      </c>
      <c r="B33" s="89" t="s">
        <v>268</v>
      </c>
    </row>
    <row r="34" spans="1:15">
      <c r="A34" s="89" t="s">
        <v>273</v>
      </c>
      <c r="B34" s="89" t="s">
        <v>274</v>
      </c>
    </row>
    <row r="35" spans="1:15">
      <c r="A35" s="94" t="s">
        <v>269</v>
      </c>
    </row>
    <row r="36" spans="1:15" ht="13.8" thickBot="1">
      <c r="A36" s="94" t="s">
        <v>270</v>
      </c>
      <c r="O36" s="84" t="s">
        <v>367</v>
      </c>
    </row>
    <row r="37" spans="1:15" ht="13.8" thickBot="1">
      <c r="O37" s="466">
        <f>SUM(D20:E20)/SUM(D25:E25)*100</f>
        <v>30.463946338736729</v>
      </c>
    </row>
  </sheetData>
  <mergeCells count="1">
    <mergeCell ref="A9:B9"/>
  </mergeCells>
  <pageMargins left="0.75" right="0.75" top="1" bottom="1" header="0.5" footer="0.5"/>
  <pageSetup orientation="portrait" horizontalDpi="300" verticalDpi="300" r:id="rId1"/>
  <headerFooter alignWithMargins="0"/>
  <drawing r:id="rId2"/>
  <legacyDrawing r:id="rId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5CB643-82F5-4B01-A22F-C8A9CB4162A7}">
  <sheetPr>
    <tabColor theme="0" tint="-0.249977111117893"/>
  </sheetPr>
  <dimension ref="A1:G22"/>
  <sheetViews>
    <sheetView zoomScale="85" zoomScaleNormal="85" workbookViewId="0">
      <pane ySplit="1" topLeftCell="A2" activePane="bottomLeft" state="frozen"/>
      <selection activeCell="G21" sqref="G21"/>
      <selection pane="bottomLeft"/>
    </sheetView>
  </sheetViews>
  <sheetFormatPr defaultColWidth="15.6640625" defaultRowHeight="13.2"/>
  <cols>
    <col min="1" max="4" width="15.6640625" style="85"/>
    <col min="5" max="5" width="18.77734375" style="85" customWidth="1"/>
    <col min="6" max="6" width="15.6640625" style="84"/>
    <col min="7" max="16384" width="15.6640625" style="85"/>
  </cols>
  <sheetData>
    <row r="1" spans="1:7" s="93" customFormat="1" ht="60" customHeight="1">
      <c r="F1" s="130"/>
    </row>
    <row r="2" spans="1:7" ht="15.75" customHeight="1">
      <c r="A2" s="88" t="s">
        <v>252</v>
      </c>
    </row>
    <row r="3" spans="1:7" ht="15.75" customHeight="1">
      <c r="A3" s="88" t="s">
        <v>770</v>
      </c>
    </row>
    <row r="4" spans="1:7" ht="15.75" customHeight="1">
      <c r="A4" s="88" t="s">
        <v>253</v>
      </c>
    </row>
    <row r="6" spans="1:7" ht="15.75" customHeight="1">
      <c r="A6" s="88" t="s">
        <v>254</v>
      </c>
    </row>
    <row r="7" spans="1:7" ht="12.75" customHeight="1">
      <c r="A7" s="87" t="s">
        <v>255</v>
      </c>
      <c r="B7" s="85" t="s">
        <v>256</v>
      </c>
    </row>
    <row r="9" spans="1:7" ht="26.25" customHeight="1" thickBot="1">
      <c r="A9" s="802" t="s">
        <v>358</v>
      </c>
      <c r="B9" s="803"/>
      <c r="C9" s="91" t="s">
        <v>359</v>
      </c>
    </row>
    <row r="10" spans="1:7" ht="26.25" customHeight="1" thickBot="1">
      <c r="A10" s="802" t="s">
        <v>766</v>
      </c>
      <c r="B10" s="803"/>
      <c r="C10" s="91" t="s">
        <v>771</v>
      </c>
      <c r="E10" s="473" t="s">
        <v>345</v>
      </c>
      <c r="F10" s="467">
        <f>C12</f>
        <v>4.5999999999999996</v>
      </c>
    </row>
    <row r="11" spans="1:7" ht="26.25" customHeight="1" thickBot="1">
      <c r="B11" s="92" t="s">
        <v>275</v>
      </c>
      <c r="E11" s="473" t="s">
        <v>868</v>
      </c>
      <c r="F11" s="504">
        <f>'NATSIHS AgeGroup +65'!D11</f>
        <v>39.200000000000003</v>
      </c>
      <c r="G11" s="473" t="s">
        <v>972</v>
      </c>
    </row>
    <row r="12" spans="1:7" ht="13.8" thickBot="1">
      <c r="B12" s="494" t="s">
        <v>4</v>
      </c>
      <c r="C12" s="481">
        <v>4.5999999999999996</v>
      </c>
      <c r="E12" s="473" t="s">
        <v>863</v>
      </c>
      <c r="F12" s="507">
        <f>F10/F11*100</f>
        <v>11.734693877551019</v>
      </c>
    </row>
    <row r="13" spans="1:7">
      <c r="B13" s="90" t="s">
        <v>37</v>
      </c>
      <c r="C13" s="86">
        <v>4.5999999999999996</v>
      </c>
    </row>
    <row r="16" spans="1:7">
      <c r="A16" s="89" t="s">
        <v>260</v>
      </c>
      <c r="B16" s="89" t="s">
        <v>261</v>
      </c>
    </row>
    <row r="17" spans="1:2">
      <c r="A17" s="89" t="s">
        <v>260</v>
      </c>
      <c r="B17" s="89" t="s">
        <v>262</v>
      </c>
    </row>
    <row r="18" spans="1:2">
      <c r="A18" s="89" t="s">
        <v>263</v>
      </c>
      <c r="B18" s="89" t="s">
        <v>264</v>
      </c>
    </row>
    <row r="20" spans="1:2">
      <c r="A20" s="89" t="s">
        <v>265</v>
      </c>
      <c r="B20" s="89" t="s">
        <v>266</v>
      </c>
    </row>
    <row r="21" spans="1:2">
      <c r="A21" s="94" t="s">
        <v>269</v>
      </c>
    </row>
    <row r="22" spans="1:2">
      <c r="A22" s="94" t="s">
        <v>270</v>
      </c>
    </row>
  </sheetData>
  <mergeCells count="2">
    <mergeCell ref="A9:B9"/>
    <mergeCell ref="A10:B10"/>
  </mergeCells>
  <pageMargins left="0.75" right="0.75" top="1" bottom="1" header="0.5" footer="0.5"/>
  <pageSetup orientation="portrait" horizontalDpi="300" verticalDpi="300" r:id="rId1"/>
  <headerFooter alignWithMargins="0"/>
  <drawing r:id="rId2"/>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64D664-5DD7-4934-BCA6-198485F5B578}">
  <sheetPr>
    <tabColor theme="0" tint="-0.249977111117893"/>
  </sheetPr>
  <dimension ref="A1:I29"/>
  <sheetViews>
    <sheetView zoomScaleNormal="100" workbookViewId="0">
      <pane ySplit="1" topLeftCell="A2" activePane="bottomLeft" state="frozen"/>
      <selection activeCell="G21" sqref="G21"/>
      <selection pane="bottomLeft"/>
    </sheetView>
  </sheetViews>
  <sheetFormatPr defaultColWidth="15.6640625" defaultRowHeight="13.2"/>
  <cols>
    <col min="1" max="1" width="15.6640625" style="85"/>
    <col min="2" max="2" width="37" style="85" customWidth="1"/>
    <col min="3" max="16384" width="15.6640625" style="85"/>
  </cols>
  <sheetData>
    <row r="1" spans="1:9" s="93" customFormat="1" ht="60" customHeight="1"/>
    <row r="2" spans="1:9" ht="15.75" customHeight="1">
      <c r="A2" s="88" t="s">
        <v>277</v>
      </c>
    </row>
    <row r="3" spans="1:9" ht="15.75" customHeight="1">
      <c r="A3" s="88" t="s">
        <v>773</v>
      </c>
    </row>
    <row r="4" spans="1:9" ht="15.75" customHeight="1">
      <c r="A4" s="88" t="s">
        <v>278</v>
      </c>
    </row>
    <row r="6" spans="1:9" ht="15.75" customHeight="1">
      <c r="A6" s="88" t="s">
        <v>254</v>
      </c>
    </row>
    <row r="7" spans="1:9" ht="12.75" customHeight="1">
      <c r="A7" s="87" t="s">
        <v>255</v>
      </c>
      <c r="B7" s="85" t="s">
        <v>279</v>
      </c>
    </row>
    <row r="9" spans="1:9" ht="26.25" customHeight="1">
      <c r="A9" s="802" t="s">
        <v>774</v>
      </c>
      <c r="B9" s="803"/>
      <c r="C9" s="91" t="s">
        <v>775</v>
      </c>
      <c r="D9" s="91" t="s">
        <v>776</v>
      </c>
      <c r="E9" s="91" t="s">
        <v>280</v>
      </c>
      <c r="F9" s="91" t="s">
        <v>37</v>
      </c>
    </row>
    <row r="10" spans="1:9" ht="26.25" customHeight="1">
      <c r="B10" s="92" t="s">
        <v>281</v>
      </c>
    </row>
    <row r="11" spans="1:9" ht="14.4">
      <c r="B11" s="90" t="s">
        <v>282</v>
      </c>
      <c r="C11" s="86">
        <v>280.5</v>
      </c>
      <c r="D11" s="86">
        <v>11.4</v>
      </c>
      <c r="E11" s="86">
        <v>0.6</v>
      </c>
      <c r="F11" s="86">
        <v>292.5</v>
      </c>
      <c r="G11"/>
      <c r="H11"/>
    </row>
    <row r="12" spans="1:9" ht="14.4">
      <c r="B12" s="90" t="s">
        <v>283</v>
      </c>
      <c r="C12" s="86">
        <v>118.5</v>
      </c>
      <c r="D12" s="86">
        <v>8.5</v>
      </c>
      <c r="E12" s="86">
        <v>0.2</v>
      </c>
      <c r="F12" s="86">
        <v>127.2</v>
      </c>
      <c r="G12"/>
      <c r="H12"/>
    </row>
    <row r="13" spans="1:9" ht="14.4">
      <c r="B13" s="90" t="s">
        <v>284</v>
      </c>
      <c r="C13" s="86">
        <v>14.5</v>
      </c>
      <c r="D13" s="86">
        <v>1.3</v>
      </c>
      <c r="E13" s="86">
        <v>0.1</v>
      </c>
      <c r="F13" s="86">
        <v>15.7</v>
      </c>
      <c r="G13"/>
      <c r="H13"/>
    </row>
    <row r="14" spans="1:9" ht="14.4">
      <c r="B14" s="90" t="s">
        <v>285</v>
      </c>
      <c r="C14" s="86">
        <v>2.7</v>
      </c>
      <c r="D14" s="359">
        <v>0.8</v>
      </c>
      <c r="E14" s="358">
        <v>0</v>
      </c>
      <c r="F14" s="86">
        <v>3.3</v>
      </c>
      <c r="G14"/>
      <c r="H14"/>
    </row>
    <row r="15" spans="1:9" ht="14.4">
      <c r="B15" s="90" t="s">
        <v>286</v>
      </c>
      <c r="C15" s="86">
        <v>1.6</v>
      </c>
      <c r="D15" s="375">
        <v>0</v>
      </c>
      <c r="E15" s="376">
        <v>0</v>
      </c>
      <c r="F15" s="86">
        <v>1.4</v>
      </c>
      <c r="G15"/>
      <c r="H15" s="808" t="s">
        <v>976</v>
      </c>
      <c r="I15" s="809"/>
    </row>
    <row r="16" spans="1:9" ht="14.4">
      <c r="B16" s="90" t="s">
        <v>287</v>
      </c>
      <c r="C16" s="86">
        <v>3.5</v>
      </c>
      <c r="D16" s="377">
        <v>0.2</v>
      </c>
      <c r="E16" s="378">
        <v>0</v>
      </c>
      <c r="F16" s="86">
        <v>3.4</v>
      </c>
      <c r="G16"/>
      <c r="H16" s="406" t="s">
        <v>345</v>
      </c>
      <c r="I16" s="559">
        <f>SUM(D14:E16)</f>
        <v>1</v>
      </c>
    </row>
    <row r="17" spans="1:9">
      <c r="B17" s="90" t="s">
        <v>222</v>
      </c>
      <c r="C17" s="86">
        <v>243.4</v>
      </c>
      <c r="D17" s="573">
        <v>0</v>
      </c>
      <c r="E17" s="573">
        <v>0</v>
      </c>
      <c r="F17" s="86">
        <v>243.4</v>
      </c>
      <c r="H17" s="563" t="s">
        <v>346</v>
      </c>
      <c r="I17" s="568">
        <f>SUM(D18:E18)</f>
        <v>23.099999999999998</v>
      </c>
    </row>
    <row r="18" spans="1:9">
      <c r="B18" s="90" t="s">
        <v>37</v>
      </c>
      <c r="C18" s="86">
        <v>663.8</v>
      </c>
      <c r="D18" s="315">
        <v>22.2</v>
      </c>
      <c r="E18" s="316">
        <v>0.9</v>
      </c>
      <c r="F18" s="86">
        <v>686.9</v>
      </c>
      <c r="H18" s="564" t="s">
        <v>863</v>
      </c>
      <c r="I18" s="561">
        <f>SUM(D14:E17)/SUM(D18:E18)*100</f>
        <v>4.3290043290043299</v>
      </c>
    </row>
    <row r="19" spans="1:9">
      <c r="H19" s="473"/>
    </row>
    <row r="21" spans="1:9">
      <c r="A21" s="89" t="s">
        <v>260</v>
      </c>
      <c r="B21" s="89" t="s">
        <v>261</v>
      </c>
    </row>
    <row r="22" spans="1:9">
      <c r="A22" s="89" t="s">
        <v>260</v>
      </c>
      <c r="B22" s="89" t="s">
        <v>262</v>
      </c>
    </row>
    <row r="23" spans="1:9">
      <c r="A23" s="89" t="s">
        <v>263</v>
      </c>
      <c r="B23" s="89" t="s">
        <v>264</v>
      </c>
    </row>
    <row r="25" spans="1:9">
      <c r="A25" s="89" t="s">
        <v>265</v>
      </c>
      <c r="B25" s="89" t="s">
        <v>266</v>
      </c>
    </row>
    <row r="26" spans="1:9">
      <c r="A26" s="89" t="s">
        <v>267</v>
      </c>
      <c r="B26" s="89" t="s">
        <v>268</v>
      </c>
    </row>
    <row r="27" spans="1:9">
      <c r="A27" s="89" t="s">
        <v>273</v>
      </c>
      <c r="B27" s="89" t="s">
        <v>274</v>
      </c>
    </row>
    <row r="28" spans="1:9">
      <c r="A28" s="94" t="s">
        <v>269</v>
      </c>
    </row>
    <row r="29" spans="1:9">
      <c r="A29" s="94" t="s">
        <v>270</v>
      </c>
    </row>
  </sheetData>
  <mergeCells count="2">
    <mergeCell ref="A9:B9"/>
    <mergeCell ref="H15:I15"/>
  </mergeCells>
  <pageMargins left="0.75" right="0.75" top="1" bottom="1" header="0.5" footer="0.5"/>
  <pageSetup orientation="portrait" horizontalDpi="300" verticalDpi="300" r:id="rId1"/>
  <headerFooter alignWithMargins="0"/>
  <drawing r:id="rId2"/>
  <legacyDrawing r:id="rId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sheetPr>
    <tabColor theme="1"/>
  </sheetPr>
  <dimension ref="A1"/>
  <sheetViews>
    <sheetView workbookViewId="0">
      <selection activeCell="E11" sqref="A1:XFD1048576"/>
    </sheetView>
  </sheetViews>
  <sheetFormatPr defaultRowHeight="14.4"/>
  <cols>
    <col min="1" max="16384" width="8.88671875" style="441"/>
  </cols>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sheetPr>
    <tabColor theme="9" tint="0.59999389629810485"/>
  </sheetPr>
  <dimension ref="A1:IV186"/>
  <sheetViews>
    <sheetView zoomScale="85" zoomScaleNormal="85" workbookViewId="0">
      <pane xSplit="1" ySplit="8" topLeftCell="B156" activePane="bottomRight" state="frozen"/>
      <selection activeCell="L23" sqref="L23"/>
      <selection pane="topRight" activeCell="L23" sqref="L23"/>
      <selection pane="bottomLeft" activeCell="L23" sqref="L23"/>
      <selection pane="bottomRight"/>
    </sheetView>
  </sheetViews>
  <sheetFormatPr defaultColWidth="9.6640625" defaultRowHeight="13.2" customHeight="1"/>
  <cols>
    <col min="1" max="1" width="34.33203125" customWidth="1"/>
    <col min="2" max="8" width="8.6640625" style="48" customWidth="1"/>
    <col min="9" max="9" width="1.6640625" style="48" customWidth="1"/>
    <col min="10" max="10" width="7.88671875" style="48" customWidth="1"/>
    <col min="11" max="11" width="8.6640625" style="48" customWidth="1"/>
    <col min="12" max="12" width="1.6640625" style="48" customWidth="1"/>
    <col min="13" max="13" width="8.109375" style="48" customWidth="1"/>
    <col min="14" max="14" width="8.6640625" style="48" customWidth="1"/>
    <col min="15" max="15" width="1.6640625" style="48" customWidth="1"/>
    <col min="16" max="16" width="7.88671875" style="48" customWidth="1"/>
    <col min="17" max="17" width="8.6640625" style="48" customWidth="1"/>
    <col min="18" max="18" width="1.6640625" style="48" customWidth="1"/>
    <col min="19" max="19" width="9.6640625" style="48"/>
    <col min="20" max="20" width="5.109375" style="48" customWidth="1"/>
    <col min="21" max="21" width="11.21875" style="48" customWidth="1"/>
    <col min="22" max="22" width="10.77734375" style="48" customWidth="1"/>
    <col min="23" max="27" width="9.6640625" style="48"/>
    <col min="28" max="28" width="13.44140625" style="48" customWidth="1"/>
    <col min="29" max="256" width="9.6640625" style="48"/>
    <col min="257" max="257" width="64.6640625" style="48" customWidth="1"/>
    <col min="258" max="264" width="8.6640625" style="48" customWidth="1"/>
    <col min="265" max="265" width="1.6640625" style="48" customWidth="1"/>
    <col min="266" max="266" width="7.88671875" style="48" customWidth="1"/>
    <col min="267" max="267" width="8.6640625" style="48" customWidth="1"/>
    <col min="268" max="268" width="1.6640625" style="48" customWidth="1"/>
    <col min="269" max="269" width="8.109375" style="48" customWidth="1"/>
    <col min="270" max="270" width="8.6640625" style="48" customWidth="1"/>
    <col min="271" max="271" width="1.6640625" style="48" customWidth="1"/>
    <col min="272" max="272" width="7.88671875" style="48" customWidth="1"/>
    <col min="273" max="273" width="8.6640625" style="48" customWidth="1"/>
    <col min="274" max="274" width="1.6640625" style="48" customWidth="1"/>
    <col min="275" max="512" width="9.6640625" style="48"/>
    <col min="513" max="513" width="64.6640625" style="48" customWidth="1"/>
    <col min="514" max="520" width="8.6640625" style="48" customWidth="1"/>
    <col min="521" max="521" width="1.6640625" style="48" customWidth="1"/>
    <col min="522" max="522" width="7.88671875" style="48" customWidth="1"/>
    <col min="523" max="523" width="8.6640625" style="48" customWidth="1"/>
    <col min="524" max="524" width="1.6640625" style="48" customWidth="1"/>
    <col min="525" max="525" width="8.109375" style="48" customWidth="1"/>
    <col min="526" max="526" width="8.6640625" style="48" customWidth="1"/>
    <col min="527" max="527" width="1.6640625" style="48" customWidth="1"/>
    <col min="528" max="528" width="7.88671875" style="48" customWidth="1"/>
    <col min="529" max="529" width="8.6640625" style="48" customWidth="1"/>
    <col min="530" max="530" width="1.6640625" style="48" customWidth="1"/>
    <col min="531" max="768" width="9.6640625" style="48"/>
    <col min="769" max="769" width="64.6640625" style="48" customWidth="1"/>
    <col min="770" max="776" width="8.6640625" style="48" customWidth="1"/>
    <col min="777" max="777" width="1.6640625" style="48" customWidth="1"/>
    <col min="778" max="778" width="7.88671875" style="48" customWidth="1"/>
    <col min="779" max="779" width="8.6640625" style="48" customWidth="1"/>
    <col min="780" max="780" width="1.6640625" style="48" customWidth="1"/>
    <col min="781" max="781" width="8.109375" style="48" customWidth="1"/>
    <col min="782" max="782" width="8.6640625" style="48" customWidth="1"/>
    <col min="783" max="783" width="1.6640625" style="48" customWidth="1"/>
    <col min="784" max="784" width="7.88671875" style="48" customWidth="1"/>
    <col min="785" max="785" width="8.6640625" style="48" customWidth="1"/>
    <col min="786" max="786" width="1.6640625" style="48" customWidth="1"/>
    <col min="787" max="1024" width="9.6640625" style="48"/>
    <col min="1025" max="1025" width="64.6640625" style="48" customWidth="1"/>
    <col min="1026" max="1032" width="8.6640625" style="48" customWidth="1"/>
    <col min="1033" max="1033" width="1.6640625" style="48" customWidth="1"/>
    <col min="1034" max="1034" width="7.88671875" style="48" customWidth="1"/>
    <col min="1035" max="1035" width="8.6640625" style="48" customWidth="1"/>
    <col min="1036" max="1036" width="1.6640625" style="48" customWidth="1"/>
    <col min="1037" max="1037" width="8.109375" style="48" customWidth="1"/>
    <col min="1038" max="1038" width="8.6640625" style="48" customWidth="1"/>
    <col min="1039" max="1039" width="1.6640625" style="48" customWidth="1"/>
    <col min="1040" max="1040" width="7.88671875" style="48" customWidth="1"/>
    <col min="1041" max="1041" width="8.6640625" style="48" customWidth="1"/>
    <col min="1042" max="1042" width="1.6640625" style="48" customWidth="1"/>
    <col min="1043" max="1280" width="9.6640625" style="48"/>
    <col min="1281" max="1281" width="64.6640625" style="48" customWidth="1"/>
    <col min="1282" max="1288" width="8.6640625" style="48" customWidth="1"/>
    <col min="1289" max="1289" width="1.6640625" style="48" customWidth="1"/>
    <col min="1290" max="1290" width="7.88671875" style="48" customWidth="1"/>
    <col min="1291" max="1291" width="8.6640625" style="48" customWidth="1"/>
    <col min="1292" max="1292" width="1.6640625" style="48" customWidth="1"/>
    <col min="1293" max="1293" width="8.109375" style="48" customWidth="1"/>
    <col min="1294" max="1294" width="8.6640625" style="48" customWidth="1"/>
    <col min="1295" max="1295" width="1.6640625" style="48" customWidth="1"/>
    <col min="1296" max="1296" width="7.88671875" style="48" customWidth="1"/>
    <col min="1297" max="1297" width="8.6640625" style="48" customWidth="1"/>
    <col min="1298" max="1298" width="1.6640625" style="48" customWidth="1"/>
    <col min="1299" max="1536" width="9.6640625" style="48"/>
    <col min="1537" max="1537" width="64.6640625" style="48" customWidth="1"/>
    <col min="1538" max="1544" width="8.6640625" style="48" customWidth="1"/>
    <col min="1545" max="1545" width="1.6640625" style="48" customWidth="1"/>
    <col min="1546" max="1546" width="7.88671875" style="48" customWidth="1"/>
    <col min="1547" max="1547" width="8.6640625" style="48" customWidth="1"/>
    <col min="1548" max="1548" width="1.6640625" style="48" customWidth="1"/>
    <col min="1549" max="1549" width="8.109375" style="48" customWidth="1"/>
    <col min="1550" max="1550" width="8.6640625" style="48" customWidth="1"/>
    <col min="1551" max="1551" width="1.6640625" style="48" customWidth="1"/>
    <col min="1552" max="1552" width="7.88671875" style="48" customWidth="1"/>
    <col min="1553" max="1553" width="8.6640625" style="48" customWidth="1"/>
    <col min="1554" max="1554" width="1.6640625" style="48" customWidth="1"/>
    <col min="1555" max="1792" width="9.6640625" style="48"/>
    <col min="1793" max="1793" width="64.6640625" style="48" customWidth="1"/>
    <col min="1794" max="1800" width="8.6640625" style="48" customWidth="1"/>
    <col min="1801" max="1801" width="1.6640625" style="48" customWidth="1"/>
    <col min="1802" max="1802" width="7.88671875" style="48" customWidth="1"/>
    <col min="1803" max="1803" width="8.6640625" style="48" customWidth="1"/>
    <col min="1804" max="1804" width="1.6640625" style="48" customWidth="1"/>
    <col min="1805" max="1805" width="8.109375" style="48" customWidth="1"/>
    <col min="1806" max="1806" width="8.6640625" style="48" customWidth="1"/>
    <col min="1807" max="1807" width="1.6640625" style="48" customWidth="1"/>
    <col min="1808" max="1808" width="7.88671875" style="48" customWidth="1"/>
    <col min="1809" max="1809" width="8.6640625" style="48" customWidth="1"/>
    <col min="1810" max="1810" width="1.6640625" style="48" customWidth="1"/>
    <col min="1811" max="2048" width="9.6640625" style="48"/>
    <col min="2049" max="2049" width="64.6640625" style="48" customWidth="1"/>
    <col min="2050" max="2056" width="8.6640625" style="48" customWidth="1"/>
    <col min="2057" max="2057" width="1.6640625" style="48" customWidth="1"/>
    <col min="2058" max="2058" width="7.88671875" style="48" customWidth="1"/>
    <col min="2059" max="2059" width="8.6640625" style="48" customWidth="1"/>
    <col min="2060" max="2060" width="1.6640625" style="48" customWidth="1"/>
    <col min="2061" max="2061" width="8.109375" style="48" customWidth="1"/>
    <col min="2062" max="2062" width="8.6640625" style="48" customWidth="1"/>
    <col min="2063" max="2063" width="1.6640625" style="48" customWidth="1"/>
    <col min="2064" max="2064" width="7.88671875" style="48" customWidth="1"/>
    <col min="2065" max="2065" width="8.6640625" style="48" customWidth="1"/>
    <col min="2066" max="2066" width="1.6640625" style="48" customWidth="1"/>
    <col min="2067" max="2304" width="9.6640625" style="48"/>
    <col min="2305" max="2305" width="64.6640625" style="48" customWidth="1"/>
    <col min="2306" max="2312" width="8.6640625" style="48" customWidth="1"/>
    <col min="2313" max="2313" width="1.6640625" style="48" customWidth="1"/>
    <col min="2314" max="2314" width="7.88671875" style="48" customWidth="1"/>
    <col min="2315" max="2315" width="8.6640625" style="48" customWidth="1"/>
    <col min="2316" max="2316" width="1.6640625" style="48" customWidth="1"/>
    <col min="2317" max="2317" width="8.109375" style="48" customWidth="1"/>
    <col min="2318" max="2318" width="8.6640625" style="48" customWidth="1"/>
    <col min="2319" max="2319" width="1.6640625" style="48" customWidth="1"/>
    <col min="2320" max="2320" width="7.88671875" style="48" customWidth="1"/>
    <col min="2321" max="2321" width="8.6640625" style="48" customWidth="1"/>
    <col min="2322" max="2322" width="1.6640625" style="48" customWidth="1"/>
    <col min="2323" max="2560" width="9.6640625" style="48"/>
    <col min="2561" max="2561" width="64.6640625" style="48" customWidth="1"/>
    <col min="2562" max="2568" width="8.6640625" style="48" customWidth="1"/>
    <col min="2569" max="2569" width="1.6640625" style="48" customWidth="1"/>
    <col min="2570" max="2570" width="7.88671875" style="48" customWidth="1"/>
    <col min="2571" max="2571" width="8.6640625" style="48" customWidth="1"/>
    <col min="2572" max="2572" width="1.6640625" style="48" customWidth="1"/>
    <col min="2573" max="2573" width="8.109375" style="48" customWidth="1"/>
    <col min="2574" max="2574" width="8.6640625" style="48" customWidth="1"/>
    <col min="2575" max="2575" width="1.6640625" style="48" customWidth="1"/>
    <col min="2576" max="2576" width="7.88671875" style="48" customWidth="1"/>
    <col min="2577" max="2577" width="8.6640625" style="48" customWidth="1"/>
    <col min="2578" max="2578" width="1.6640625" style="48" customWidth="1"/>
    <col min="2579" max="2816" width="9.6640625" style="48"/>
    <col min="2817" max="2817" width="64.6640625" style="48" customWidth="1"/>
    <col min="2818" max="2824" width="8.6640625" style="48" customWidth="1"/>
    <col min="2825" max="2825" width="1.6640625" style="48" customWidth="1"/>
    <col min="2826" max="2826" width="7.88671875" style="48" customWidth="1"/>
    <col min="2827" max="2827" width="8.6640625" style="48" customWidth="1"/>
    <col min="2828" max="2828" width="1.6640625" style="48" customWidth="1"/>
    <col min="2829" max="2829" width="8.109375" style="48" customWidth="1"/>
    <col min="2830" max="2830" width="8.6640625" style="48" customWidth="1"/>
    <col min="2831" max="2831" width="1.6640625" style="48" customWidth="1"/>
    <col min="2832" max="2832" width="7.88671875" style="48" customWidth="1"/>
    <col min="2833" max="2833" width="8.6640625" style="48" customWidth="1"/>
    <col min="2834" max="2834" width="1.6640625" style="48" customWidth="1"/>
    <col min="2835" max="3072" width="9.6640625" style="48"/>
    <col min="3073" max="3073" width="64.6640625" style="48" customWidth="1"/>
    <col min="3074" max="3080" width="8.6640625" style="48" customWidth="1"/>
    <col min="3081" max="3081" width="1.6640625" style="48" customWidth="1"/>
    <col min="3082" max="3082" width="7.88671875" style="48" customWidth="1"/>
    <col min="3083" max="3083" width="8.6640625" style="48" customWidth="1"/>
    <col min="3084" max="3084" width="1.6640625" style="48" customWidth="1"/>
    <col min="3085" max="3085" width="8.109375" style="48" customWidth="1"/>
    <col min="3086" max="3086" width="8.6640625" style="48" customWidth="1"/>
    <col min="3087" max="3087" width="1.6640625" style="48" customWidth="1"/>
    <col min="3088" max="3088" width="7.88671875" style="48" customWidth="1"/>
    <col min="3089" max="3089" width="8.6640625" style="48" customWidth="1"/>
    <col min="3090" max="3090" width="1.6640625" style="48" customWidth="1"/>
    <col min="3091" max="3328" width="9.6640625" style="48"/>
    <col min="3329" max="3329" width="64.6640625" style="48" customWidth="1"/>
    <col min="3330" max="3336" width="8.6640625" style="48" customWidth="1"/>
    <col min="3337" max="3337" width="1.6640625" style="48" customWidth="1"/>
    <col min="3338" max="3338" width="7.88671875" style="48" customWidth="1"/>
    <col min="3339" max="3339" width="8.6640625" style="48" customWidth="1"/>
    <col min="3340" max="3340" width="1.6640625" style="48" customWidth="1"/>
    <col min="3341" max="3341" width="8.109375" style="48" customWidth="1"/>
    <col min="3342" max="3342" width="8.6640625" style="48" customWidth="1"/>
    <col min="3343" max="3343" width="1.6640625" style="48" customWidth="1"/>
    <col min="3344" max="3344" width="7.88671875" style="48" customWidth="1"/>
    <col min="3345" max="3345" width="8.6640625" style="48" customWidth="1"/>
    <col min="3346" max="3346" width="1.6640625" style="48" customWidth="1"/>
    <col min="3347" max="3584" width="9.6640625" style="48"/>
    <col min="3585" max="3585" width="64.6640625" style="48" customWidth="1"/>
    <col min="3586" max="3592" width="8.6640625" style="48" customWidth="1"/>
    <col min="3593" max="3593" width="1.6640625" style="48" customWidth="1"/>
    <col min="3594" max="3594" width="7.88671875" style="48" customWidth="1"/>
    <col min="3595" max="3595" width="8.6640625" style="48" customWidth="1"/>
    <col min="3596" max="3596" width="1.6640625" style="48" customWidth="1"/>
    <col min="3597" max="3597" width="8.109375" style="48" customWidth="1"/>
    <col min="3598" max="3598" width="8.6640625" style="48" customWidth="1"/>
    <col min="3599" max="3599" width="1.6640625" style="48" customWidth="1"/>
    <col min="3600" max="3600" width="7.88671875" style="48" customWidth="1"/>
    <col min="3601" max="3601" width="8.6640625" style="48" customWidth="1"/>
    <col min="3602" max="3602" width="1.6640625" style="48" customWidth="1"/>
    <col min="3603" max="3840" width="9.6640625" style="48"/>
    <col min="3841" max="3841" width="64.6640625" style="48" customWidth="1"/>
    <col min="3842" max="3848" width="8.6640625" style="48" customWidth="1"/>
    <col min="3849" max="3849" width="1.6640625" style="48" customWidth="1"/>
    <col min="3850" max="3850" width="7.88671875" style="48" customWidth="1"/>
    <col min="3851" max="3851" width="8.6640625" style="48" customWidth="1"/>
    <col min="3852" max="3852" width="1.6640625" style="48" customWidth="1"/>
    <col min="3853" max="3853" width="8.109375" style="48" customWidth="1"/>
    <col min="3854" max="3854" width="8.6640625" style="48" customWidth="1"/>
    <col min="3855" max="3855" width="1.6640625" style="48" customWidth="1"/>
    <col min="3856" max="3856" width="7.88671875" style="48" customWidth="1"/>
    <col min="3857" max="3857" width="8.6640625" style="48" customWidth="1"/>
    <col min="3858" max="3858" width="1.6640625" style="48" customWidth="1"/>
    <col min="3859" max="4096" width="9.6640625" style="48"/>
    <col min="4097" max="4097" width="64.6640625" style="48" customWidth="1"/>
    <col min="4098" max="4104" width="8.6640625" style="48" customWidth="1"/>
    <col min="4105" max="4105" width="1.6640625" style="48" customWidth="1"/>
    <col min="4106" max="4106" width="7.88671875" style="48" customWidth="1"/>
    <col min="4107" max="4107" width="8.6640625" style="48" customWidth="1"/>
    <col min="4108" max="4108" width="1.6640625" style="48" customWidth="1"/>
    <col min="4109" max="4109" width="8.109375" style="48" customWidth="1"/>
    <col min="4110" max="4110" width="8.6640625" style="48" customWidth="1"/>
    <col min="4111" max="4111" width="1.6640625" style="48" customWidth="1"/>
    <col min="4112" max="4112" width="7.88671875" style="48" customWidth="1"/>
    <col min="4113" max="4113" width="8.6640625" style="48" customWidth="1"/>
    <col min="4114" max="4114" width="1.6640625" style="48" customWidth="1"/>
    <col min="4115" max="4352" width="9.6640625" style="48"/>
    <col min="4353" max="4353" width="64.6640625" style="48" customWidth="1"/>
    <col min="4354" max="4360" width="8.6640625" style="48" customWidth="1"/>
    <col min="4361" max="4361" width="1.6640625" style="48" customWidth="1"/>
    <col min="4362" max="4362" width="7.88671875" style="48" customWidth="1"/>
    <col min="4363" max="4363" width="8.6640625" style="48" customWidth="1"/>
    <col min="4364" max="4364" width="1.6640625" style="48" customWidth="1"/>
    <col min="4365" max="4365" width="8.109375" style="48" customWidth="1"/>
    <col min="4366" max="4366" width="8.6640625" style="48" customWidth="1"/>
    <col min="4367" max="4367" width="1.6640625" style="48" customWidth="1"/>
    <col min="4368" max="4368" width="7.88671875" style="48" customWidth="1"/>
    <col min="4369" max="4369" width="8.6640625" style="48" customWidth="1"/>
    <col min="4370" max="4370" width="1.6640625" style="48" customWidth="1"/>
    <col min="4371" max="4608" width="9.6640625" style="48"/>
    <col min="4609" max="4609" width="64.6640625" style="48" customWidth="1"/>
    <col min="4610" max="4616" width="8.6640625" style="48" customWidth="1"/>
    <col min="4617" max="4617" width="1.6640625" style="48" customWidth="1"/>
    <col min="4618" max="4618" width="7.88671875" style="48" customWidth="1"/>
    <col min="4619" max="4619" width="8.6640625" style="48" customWidth="1"/>
    <col min="4620" max="4620" width="1.6640625" style="48" customWidth="1"/>
    <col min="4621" max="4621" width="8.109375" style="48" customWidth="1"/>
    <col min="4622" max="4622" width="8.6640625" style="48" customWidth="1"/>
    <col min="4623" max="4623" width="1.6640625" style="48" customWidth="1"/>
    <col min="4624" max="4624" width="7.88671875" style="48" customWidth="1"/>
    <col min="4625" max="4625" width="8.6640625" style="48" customWidth="1"/>
    <col min="4626" max="4626" width="1.6640625" style="48" customWidth="1"/>
    <col min="4627" max="4864" width="9.6640625" style="48"/>
    <col min="4865" max="4865" width="64.6640625" style="48" customWidth="1"/>
    <col min="4866" max="4872" width="8.6640625" style="48" customWidth="1"/>
    <col min="4873" max="4873" width="1.6640625" style="48" customWidth="1"/>
    <col min="4874" max="4874" width="7.88671875" style="48" customWidth="1"/>
    <col min="4875" max="4875" width="8.6640625" style="48" customWidth="1"/>
    <col min="4876" max="4876" width="1.6640625" style="48" customWidth="1"/>
    <col min="4877" max="4877" width="8.109375" style="48" customWidth="1"/>
    <col min="4878" max="4878" width="8.6640625" style="48" customWidth="1"/>
    <col min="4879" max="4879" width="1.6640625" style="48" customWidth="1"/>
    <col min="4880" max="4880" width="7.88671875" style="48" customWidth="1"/>
    <col min="4881" max="4881" width="8.6640625" style="48" customWidth="1"/>
    <col min="4882" max="4882" width="1.6640625" style="48" customWidth="1"/>
    <col min="4883" max="5120" width="9.6640625" style="48"/>
    <col min="5121" max="5121" width="64.6640625" style="48" customWidth="1"/>
    <col min="5122" max="5128" width="8.6640625" style="48" customWidth="1"/>
    <col min="5129" max="5129" width="1.6640625" style="48" customWidth="1"/>
    <col min="5130" max="5130" width="7.88671875" style="48" customWidth="1"/>
    <col min="5131" max="5131" width="8.6640625" style="48" customWidth="1"/>
    <col min="5132" max="5132" width="1.6640625" style="48" customWidth="1"/>
    <col min="5133" max="5133" width="8.109375" style="48" customWidth="1"/>
    <col min="5134" max="5134" width="8.6640625" style="48" customWidth="1"/>
    <col min="5135" max="5135" width="1.6640625" style="48" customWidth="1"/>
    <col min="5136" max="5136" width="7.88671875" style="48" customWidth="1"/>
    <col min="5137" max="5137" width="8.6640625" style="48" customWidth="1"/>
    <col min="5138" max="5138" width="1.6640625" style="48" customWidth="1"/>
    <col min="5139" max="5376" width="9.6640625" style="48"/>
    <col min="5377" max="5377" width="64.6640625" style="48" customWidth="1"/>
    <col min="5378" max="5384" width="8.6640625" style="48" customWidth="1"/>
    <col min="5385" max="5385" width="1.6640625" style="48" customWidth="1"/>
    <col min="5386" max="5386" width="7.88671875" style="48" customWidth="1"/>
    <col min="5387" max="5387" width="8.6640625" style="48" customWidth="1"/>
    <col min="5388" max="5388" width="1.6640625" style="48" customWidth="1"/>
    <col min="5389" max="5389" width="8.109375" style="48" customWidth="1"/>
    <col min="5390" max="5390" width="8.6640625" style="48" customWidth="1"/>
    <col min="5391" max="5391" width="1.6640625" style="48" customWidth="1"/>
    <col min="5392" max="5392" width="7.88671875" style="48" customWidth="1"/>
    <col min="5393" max="5393" width="8.6640625" style="48" customWidth="1"/>
    <col min="5394" max="5394" width="1.6640625" style="48" customWidth="1"/>
    <col min="5395" max="5632" width="9.6640625" style="48"/>
    <col min="5633" max="5633" width="64.6640625" style="48" customWidth="1"/>
    <col min="5634" max="5640" width="8.6640625" style="48" customWidth="1"/>
    <col min="5641" max="5641" width="1.6640625" style="48" customWidth="1"/>
    <col min="5642" max="5642" width="7.88671875" style="48" customWidth="1"/>
    <col min="5643" max="5643" width="8.6640625" style="48" customWidth="1"/>
    <col min="5644" max="5644" width="1.6640625" style="48" customWidth="1"/>
    <col min="5645" max="5645" width="8.109375" style="48" customWidth="1"/>
    <col min="5646" max="5646" width="8.6640625" style="48" customWidth="1"/>
    <col min="5647" max="5647" width="1.6640625" style="48" customWidth="1"/>
    <col min="5648" max="5648" width="7.88671875" style="48" customWidth="1"/>
    <col min="5649" max="5649" width="8.6640625" style="48" customWidth="1"/>
    <col min="5650" max="5650" width="1.6640625" style="48" customWidth="1"/>
    <col min="5651" max="5888" width="9.6640625" style="48"/>
    <col min="5889" max="5889" width="64.6640625" style="48" customWidth="1"/>
    <col min="5890" max="5896" width="8.6640625" style="48" customWidth="1"/>
    <col min="5897" max="5897" width="1.6640625" style="48" customWidth="1"/>
    <col min="5898" max="5898" width="7.88671875" style="48" customWidth="1"/>
    <col min="5899" max="5899" width="8.6640625" style="48" customWidth="1"/>
    <col min="5900" max="5900" width="1.6640625" style="48" customWidth="1"/>
    <col min="5901" max="5901" width="8.109375" style="48" customWidth="1"/>
    <col min="5902" max="5902" width="8.6640625" style="48" customWidth="1"/>
    <col min="5903" max="5903" width="1.6640625" style="48" customWidth="1"/>
    <col min="5904" max="5904" width="7.88671875" style="48" customWidth="1"/>
    <col min="5905" max="5905" width="8.6640625" style="48" customWidth="1"/>
    <col min="5906" max="5906" width="1.6640625" style="48" customWidth="1"/>
    <col min="5907" max="6144" width="9.6640625" style="48"/>
    <col min="6145" max="6145" width="64.6640625" style="48" customWidth="1"/>
    <col min="6146" max="6152" width="8.6640625" style="48" customWidth="1"/>
    <col min="6153" max="6153" width="1.6640625" style="48" customWidth="1"/>
    <col min="6154" max="6154" width="7.88671875" style="48" customWidth="1"/>
    <col min="6155" max="6155" width="8.6640625" style="48" customWidth="1"/>
    <col min="6156" max="6156" width="1.6640625" style="48" customWidth="1"/>
    <col min="6157" max="6157" width="8.109375" style="48" customWidth="1"/>
    <col min="6158" max="6158" width="8.6640625" style="48" customWidth="1"/>
    <col min="6159" max="6159" width="1.6640625" style="48" customWidth="1"/>
    <col min="6160" max="6160" width="7.88671875" style="48" customWidth="1"/>
    <col min="6161" max="6161" width="8.6640625" style="48" customWidth="1"/>
    <col min="6162" max="6162" width="1.6640625" style="48" customWidth="1"/>
    <col min="6163" max="6400" width="9.6640625" style="48"/>
    <col min="6401" max="6401" width="64.6640625" style="48" customWidth="1"/>
    <col min="6402" max="6408" width="8.6640625" style="48" customWidth="1"/>
    <col min="6409" max="6409" width="1.6640625" style="48" customWidth="1"/>
    <col min="6410" max="6410" width="7.88671875" style="48" customWidth="1"/>
    <col min="6411" max="6411" width="8.6640625" style="48" customWidth="1"/>
    <col min="6412" max="6412" width="1.6640625" style="48" customWidth="1"/>
    <col min="6413" max="6413" width="8.109375" style="48" customWidth="1"/>
    <col min="6414" max="6414" width="8.6640625" style="48" customWidth="1"/>
    <col min="6415" max="6415" width="1.6640625" style="48" customWidth="1"/>
    <col min="6416" max="6416" width="7.88671875" style="48" customWidth="1"/>
    <col min="6417" max="6417" width="8.6640625" style="48" customWidth="1"/>
    <col min="6418" max="6418" width="1.6640625" style="48" customWidth="1"/>
    <col min="6419" max="6656" width="9.6640625" style="48"/>
    <col min="6657" max="6657" width="64.6640625" style="48" customWidth="1"/>
    <col min="6658" max="6664" width="8.6640625" style="48" customWidth="1"/>
    <col min="6665" max="6665" width="1.6640625" style="48" customWidth="1"/>
    <col min="6666" max="6666" width="7.88671875" style="48" customWidth="1"/>
    <col min="6667" max="6667" width="8.6640625" style="48" customWidth="1"/>
    <col min="6668" max="6668" width="1.6640625" style="48" customWidth="1"/>
    <col min="6669" max="6669" width="8.109375" style="48" customWidth="1"/>
    <col min="6670" max="6670" width="8.6640625" style="48" customWidth="1"/>
    <col min="6671" max="6671" width="1.6640625" style="48" customWidth="1"/>
    <col min="6672" max="6672" width="7.88671875" style="48" customWidth="1"/>
    <col min="6673" max="6673" width="8.6640625" style="48" customWidth="1"/>
    <col min="6674" max="6674" width="1.6640625" style="48" customWidth="1"/>
    <col min="6675" max="6912" width="9.6640625" style="48"/>
    <col min="6913" max="6913" width="64.6640625" style="48" customWidth="1"/>
    <col min="6914" max="6920" width="8.6640625" style="48" customWidth="1"/>
    <col min="6921" max="6921" width="1.6640625" style="48" customWidth="1"/>
    <col min="6922" max="6922" width="7.88671875" style="48" customWidth="1"/>
    <col min="6923" max="6923" width="8.6640625" style="48" customWidth="1"/>
    <col min="6924" max="6924" width="1.6640625" style="48" customWidth="1"/>
    <col min="6925" max="6925" width="8.109375" style="48" customWidth="1"/>
    <col min="6926" max="6926" width="8.6640625" style="48" customWidth="1"/>
    <col min="6927" max="6927" width="1.6640625" style="48" customWidth="1"/>
    <col min="6928" max="6928" width="7.88671875" style="48" customWidth="1"/>
    <col min="6929" max="6929" width="8.6640625" style="48" customWidth="1"/>
    <col min="6930" max="6930" width="1.6640625" style="48" customWidth="1"/>
    <col min="6931" max="7168" width="9.6640625" style="48"/>
    <col min="7169" max="7169" width="64.6640625" style="48" customWidth="1"/>
    <col min="7170" max="7176" width="8.6640625" style="48" customWidth="1"/>
    <col min="7177" max="7177" width="1.6640625" style="48" customWidth="1"/>
    <col min="7178" max="7178" width="7.88671875" style="48" customWidth="1"/>
    <col min="7179" max="7179" width="8.6640625" style="48" customWidth="1"/>
    <col min="7180" max="7180" width="1.6640625" style="48" customWidth="1"/>
    <col min="7181" max="7181" width="8.109375" style="48" customWidth="1"/>
    <col min="7182" max="7182" width="8.6640625" style="48" customWidth="1"/>
    <col min="7183" max="7183" width="1.6640625" style="48" customWidth="1"/>
    <col min="7184" max="7184" width="7.88671875" style="48" customWidth="1"/>
    <col min="7185" max="7185" width="8.6640625" style="48" customWidth="1"/>
    <col min="7186" max="7186" width="1.6640625" style="48" customWidth="1"/>
    <col min="7187" max="7424" width="9.6640625" style="48"/>
    <col min="7425" max="7425" width="64.6640625" style="48" customWidth="1"/>
    <col min="7426" max="7432" width="8.6640625" style="48" customWidth="1"/>
    <col min="7433" max="7433" width="1.6640625" style="48" customWidth="1"/>
    <col min="7434" max="7434" width="7.88671875" style="48" customWidth="1"/>
    <col min="7435" max="7435" width="8.6640625" style="48" customWidth="1"/>
    <col min="7436" max="7436" width="1.6640625" style="48" customWidth="1"/>
    <col min="7437" max="7437" width="8.109375" style="48" customWidth="1"/>
    <col min="7438" max="7438" width="8.6640625" style="48" customWidth="1"/>
    <col min="7439" max="7439" width="1.6640625" style="48" customWidth="1"/>
    <col min="7440" max="7440" width="7.88671875" style="48" customWidth="1"/>
    <col min="7441" max="7441" width="8.6640625" style="48" customWidth="1"/>
    <col min="7442" max="7442" width="1.6640625" style="48" customWidth="1"/>
    <col min="7443" max="7680" width="9.6640625" style="48"/>
    <col min="7681" max="7681" width="64.6640625" style="48" customWidth="1"/>
    <col min="7682" max="7688" width="8.6640625" style="48" customWidth="1"/>
    <col min="7689" max="7689" width="1.6640625" style="48" customWidth="1"/>
    <col min="7690" max="7690" width="7.88671875" style="48" customWidth="1"/>
    <col min="7691" max="7691" width="8.6640625" style="48" customWidth="1"/>
    <col min="7692" max="7692" width="1.6640625" style="48" customWidth="1"/>
    <col min="7693" max="7693" width="8.109375" style="48" customWidth="1"/>
    <col min="7694" max="7694" width="8.6640625" style="48" customWidth="1"/>
    <col min="7695" max="7695" width="1.6640625" style="48" customWidth="1"/>
    <col min="7696" max="7696" width="7.88671875" style="48" customWidth="1"/>
    <col min="7697" max="7697" width="8.6640625" style="48" customWidth="1"/>
    <col min="7698" max="7698" width="1.6640625" style="48" customWidth="1"/>
    <col min="7699" max="7936" width="9.6640625" style="48"/>
    <col min="7937" max="7937" width="64.6640625" style="48" customWidth="1"/>
    <col min="7938" max="7944" width="8.6640625" style="48" customWidth="1"/>
    <col min="7945" max="7945" width="1.6640625" style="48" customWidth="1"/>
    <col min="7946" max="7946" width="7.88671875" style="48" customWidth="1"/>
    <col min="7947" max="7947" width="8.6640625" style="48" customWidth="1"/>
    <col min="7948" max="7948" width="1.6640625" style="48" customWidth="1"/>
    <col min="7949" max="7949" width="8.109375" style="48" customWidth="1"/>
    <col min="7950" max="7950" width="8.6640625" style="48" customWidth="1"/>
    <col min="7951" max="7951" width="1.6640625" style="48" customWidth="1"/>
    <col min="7952" max="7952" width="7.88671875" style="48" customWidth="1"/>
    <col min="7953" max="7953" width="8.6640625" style="48" customWidth="1"/>
    <col min="7954" max="7954" width="1.6640625" style="48" customWidth="1"/>
    <col min="7955" max="8192" width="9.6640625" style="48"/>
    <col min="8193" max="8193" width="64.6640625" style="48" customWidth="1"/>
    <col min="8194" max="8200" width="8.6640625" style="48" customWidth="1"/>
    <col min="8201" max="8201" width="1.6640625" style="48" customWidth="1"/>
    <col min="8202" max="8202" width="7.88671875" style="48" customWidth="1"/>
    <col min="8203" max="8203" width="8.6640625" style="48" customWidth="1"/>
    <col min="8204" max="8204" width="1.6640625" style="48" customWidth="1"/>
    <col min="8205" max="8205" width="8.109375" style="48" customWidth="1"/>
    <col min="8206" max="8206" width="8.6640625" style="48" customWidth="1"/>
    <col min="8207" max="8207" width="1.6640625" style="48" customWidth="1"/>
    <col min="8208" max="8208" width="7.88671875" style="48" customWidth="1"/>
    <col min="8209" max="8209" width="8.6640625" style="48" customWidth="1"/>
    <col min="8210" max="8210" width="1.6640625" style="48" customWidth="1"/>
    <col min="8211" max="8448" width="9.6640625" style="48"/>
    <col min="8449" max="8449" width="64.6640625" style="48" customWidth="1"/>
    <col min="8450" max="8456" width="8.6640625" style="48" customWidth="1"/>
    <col min="8457" max="8457" width="1.6640625" style="48" customWidth="1"/>
    <col min="8458" max="8458" width="7.88671875" style="48" customWidth="1"/>
    <col min="8459" max="8459" width="8.6640625" style="48" customWidth="1"/>
    <col min="8460" max="8460" width="1.6640625" style="48" customWidth="1"/>
    <col min="8461" max="8461" width="8.109375" style="48" customWidth="1"/>
    <col min="8462" max="8462" width="8.6640625" style="48" customWidth="1"/>
    <col min="8463" max="8463" width="1.6640625" style="48" customWidth="1"/>
    <col min="8464" max="8464" width="7.88671875" style="48" customWidth="1"/>
    <col min="8465" max="8465" width="8.6640625" style="48" customWidth="1"/>
    <col min="8466" max="8466" width="1.6640625" style="48" customWidth="1"/>
    <col min="8467" max="8704" width="9.6640625" style="48"/>
    <col min="8705" max="8705" width="64.6640625" style="48" customWidth="1"/>
    <col min="8706" max="8712" width="8.6640625" style="48" customWidth="1"/>
    <col min="8713" max="8713" width="1.6640625" style="48" customWidth="1"/>
    <col min="8714" max="8714" width="7.88671875" style="48" customWidth="1"/>
    <col min="8715" max="8715" width="8.6640625" style="48" customWidth="1"/>
    <col min="8716" max="8716" width="1.6640625" style="48" customWidth="1"/>
    <col min="8717" max="8717" width="8.109375" style="48" customWidth="1"/>
    <col min="8718" max="8718" width="8.6640625" style="48" customWidth="1"/>
    <col min="8719" max="8719" width="1.6640625" style="48" customWidth="1"/>
    <col min="8720" max="8720" width="7.88671875" style="48" customWidth="1"/>
    <col min="8721" max="8721" width="8.6640625" style="48" customWidth="1"/>
    <col min="8722" max="8722" width="1.6640625" style="48" customWidth="1"/>
    <col min="8723" max="8960" width="9.6640625" style="48"/>
    <col min="8961" max="8961" width="64.6640625" style="48" customWidth="1"/>
    <col min="8962" max="8968" width="8.6640625" style="48" customWidth="1"/>
    <col min="8969" max="8969" width="1.6640625" style="48" customWidth="1"/>
    <col min="8970" max="8970" width="7.88671875" style="48" customWidth="1"/>
    <col min="8971" max="8971" width="8.6640625" style="48" customWidth="1"/>
    <col min="8972" max="8972" width="1.6640625" style="48" customWidth="1"/>
    <col min="8973" max="8973" width="8.109375" style="48" customWidth="1"/>
    <col min="8974" max="8974" width="8.6640625" style="48" customWidth="1"/>
    <col min="8975" max="8975" width="1.6640625" style="48" customWidth="1"/>
    <col min="8976" max="8976" width="7.88671875" style="48" customWidth="1"/>
    <col min="8977" max="8977" width="8.6640625" style="48" customWidth="1"/>
    <col min="8978" max="8978" width="1.6640625" style="48" customWidth="1"/>
    <col min="8979" max="9216" width="9.6640625" style="48"/>
    <col min="9217" max="9217" width="64.6640625" style="48" customWidth="1"/>
    <col min="9218" max="9224" width="8.6640625" style="48" customWidth="1"/>
    <col min="9225" max="9225" width="1.6640625" style="48" customWidth="1"/>
    <col min="9226" max="9226" width="7.88671875" style="48" customWidth="1"/>
    <col min="9227" max="9227" width="8.6640625" style="48" customWidth="1"/>
    <col min="9228" max="9228" width="1.6640625" style="48" customWidth="1"/>
    <col min="9229" max="9229" width="8.109375" style="48" customWidth="1"/>
    <col min="9230" max="9230" width="8.6640625" style="48" customWidth="1"/>
    <col min="9231" max="9231" width="1.6640625" style="48" customWidth="1"/>
    <col min="9232" max="9232" width="7.88671875" style="48" customWidth="1"/>
    <col min="9233" max="9233" width="8.6640625" style="48" customWidth="1"/>
    <col min="9234" max="9234" width="1.6640625" style="48" customWidth="1"/>
    <col min="9235" max="9472" width="9.6640625" style="48"/>
    <col min="9473" max="9473" width="64.6640625" style="48" customWidth="1"/>
    <col min="9474" max="9480" width="8.6640625" style="48" customWidth="1"/>
    <col min="9481" max="9481" width="1.6640625" style="48" customWidth="1"/>
    <col min="9482" max="9482" width="7.88671875" style="48" customWidth="1"/>
    <col min="9483" max="9483" width="8.6640625" style="48" customWidth="1"/>
    <col min="9484" max="9484" width="1.6640625" style="48" customWidth="1"/>
    <col min="9485" max="9485" width="8.109375" style="48" customWidth="1"/>
    <col min="9486" max="9486" width="8.6640625" style="48" customWidth="1"/>
    <col min="9487" max="9487" width="1.6640625" style="48" customWidth="1"/>
    <col min="9488" max="9488" width="7.88671875" style="48" customWidth="1"/>
    <col min="9489" max="9489" width="8.6640625" style="48" customWidth="1"/>
    <col min="9490" max="9490" width="1.6640625" style="48" customWidth="1"/>
    <col min="9491" max="9728" width="9.6640625" style="48"/>
    <col min="9729" max="9729" width="64.6640625" style="48" customWidth="1"/>
    <col min="9730" max="9736" width="8.6640625" style="48" customWidth="1"/>
    <col min="9737" max="9737" width="1.6640625" style="48" customWidth="1"/>
    <col min="9738" max="9738" width="7.88671875" style="48" customWidth="1"/>
    <col min="9739" max="9739" width="8.6640625" style="48" customWidth="1"/>
    <col min="9740" max="9740" width="1.6640625" style="48" customWidth="1"/>
    <col min="9741" max="9741" width="8.109375" style="48" customWidth="1"/>
    <col min="9742" max="9742" width="8.6640625" style="48" customWidth="1"/>
    <col min="9743" max="9743" width="1.6640625" style="48" customWidth="1"/>
    <col min="9744" max="9744" width="7.88671875" style="48" customWidth="1"/>
    <col min="9745" max="9745" width="8.6640625" style="48" customWidth="1"/>
    <col min="9746" max="9746" width="1.6640625" style="48" customWidth="1"/>
    <col min="9747" max="9984" width="9.6640625" style="48"/>
    <col min="9985" max="9985" width="64.6640625" style="48" customWidth="1"/>
    <col min="9986" max="9992" width="8.6640625" style="48" customWidth="1"/>
    <col min="9993" max="9993" width="1.6640625" style="48" customWidth="1"/>
    <col min="9994" max="9994" width="7.88671875" style="48" customWidth="1"/>
    <col min="9995" max="9995" width="8.6640625" style="48" customWidth="1"/>
    <col min="9996" max="9996" width="1.6640625" style="48" customWidth="1"/>
    <col min="9997" max="9997" width="8.109375" style="48" customWidth="1"/>
    <col min="9998" max="9998" width="8.6640625" style="48" customWidth="1"/>
    <col min="9999" max="9999" width="1.6640625" style="48" customWidth="1"/>
    <col min="10000" max="10000" width="7.88671875" style="48" customWidth="1"/>
    <col min="10001" max="10001" width="8.6640625" style="48" customWidth="1"/>
    <col min="10002" max="10002" width="1.6640625" style="48" customWidth="1"/>
    <col min="10003" max="10240" width="9.6640625" style="48"/>
    <col min="10241" max="10241" width="64.6640625" style="48" customWidth="1"/>
    <col min="10242" max="10248" width="8.6640625" style="48" customWidth="1"/>
    <col min="10249" max="10249" width="1.6640625" style="48" customWidth="1"/>
    <col min="10250" max="10250" width="7.88671875" style="48" customWidth="1"/>
    <col min="10251" max="10251" width="8.6640625" style="48" customWidth="1"/>
    <col min="10252" max="10252" width="1.6640625" style="48" customWidth="1"/>
    <col min="10253" max="10253" width="8.109375" style="48" customWidth="1"/>
    <col min="10254" max="10254" width="8.6640625" style="48" customWidth="1"/>
    <col min="10255" max="10255" width="1.6640625" style="48" customWidth="1"/>
    <col min="10256" max="10256" width="7.88671875" style="48" customWidth="1"/>
    <col min="10257" max="10257" width="8.6640625" style="48" customWidth="1"/>
    <col min="10258" max="10258" width="1.6640625" style="48" customWidth="1"/>
    <col min="10259" max="10496" width="9.6640625" style="48"/>
    <col min="10497" max="10497" width="64.6640625" style="48" customWidth="1"/>
    <col min="10498" max="10504" width="8.6640625" style="48" customWidth="1"/>
    <col min="10505" max="10505" width="1.6640625" style="48" customWidth="1"/>
    <col min="10506" max="10506" width="7.88671875" style="48" customWidth="1"/>
    <col min="10507" max="10507" width="8.6640625" style="48" customWidth="1"/>
    <col min="10508" max="10508" width="1.6640625" style="48" customWidth="1"/>
    <col min="10509" max="10509" width="8.109375" style="48" customWidth="1"/>
    <col min="10510" max="10510" width="8.6640625" style="48" customWidth="1"/>
    <col min="10511" max="10511" width="1.6640625" style="48" customWidth="1"/>
    <col min="10512" max="10512" width="7.88671875" style="48" customWidth="1"/>
    <col min="10513" max="10513" width="8.6640625" style="48" customWidth="1"/>
    <col min="10514" max="10514" width="1.6640625" style="48" customWidth="1"/>
    <col min="10515" max="10752" width="9.6640625" style="48"/>
    <col min="10753" max="10753" width="64.6640625" style="48" customWidth="1"/>
    <col min="10754" max="10760" width="8.6640625" style="48" customWidth="1"/>
    <col min="10761" max="10761" width="1.6640625" style="48" customWidth="1"/>
    <col min="10762" max="10762" width="7.88671875" style="48" customWidth="1"/>
    <col min="10763" max="10763" width="8.6640625" style="48" customWidth="1"/>
    <col min="10764" max="10764" width="1.6640625" style="48" customWidth="1"/>
    <col min="10765" max="10765" width="8.109375" style="48" customWidth="1"/>
    <col min="10766" max="10766" width="8.6640625" style="48" customWidth="1"/>
    <col min="10767" max="10767" width="1.6640625" style="48" customWidth="1"/>
    <col min="10768" max="10768" width="7.88671875" style="48" customWidth="1"/>
    <col min="10769" max="10769" width="8.6640625" style="48" customWidth="1"/>
    <col min="10770" max="10770" width="1.6640625" style="48" customWidth="1"/>
    <col min="10771" max="11008" width="9.6640625" style="48"/>
    <col min="11009" max="11009" width="64.6640625" style="48" customWidth="1"/>
    <col min="11010" max="11016" width="8.6640625" style="48" customWidth="1"/>
    <col min="11017" max="11017" width="1.6640625" style="48" customWidth="1"/>
    <col min="11018" max="11018" width="7.88671875" style="48" customWidth="1"/>
    <col min="11019" max="11019" width="8.6640625" style="48" customWidth="1"/>
    <col min="11020" max="11020" width="1.6640625" style="48" customWidth="1"/>
    <col min="11021" max="11021" width="8.109375" style="48" customWidth="1"/>
    <col min="11022" max="11022" width="8.6640625" style="48" customWidth="1"/>
    <col min="11023" max="11023" width="1.6640625" style="48" customWidth="1"/>
    <col min="11024" max="11024" width="7.88671875" style="48" customWidth="1"/>
    <col min="11025" max="11025" width="8.6640625" style="48" customWidth="1"/>
    <col min="11026" max="11026" width="1.6640625" style="48" customWidth="1"/>
    <col min="11027" max="11264" width="9.6640625" style="48"/>
    <col min="11265" max="11265" width="64.6640625" style="48" customWidth="1"/>
    <col min="11266" max="11272" width="8.6640625" style="48" customWidth="1"/>
    <col min="11273" max="11273" width="1.6640625" style="48" customWidth="1"/>
    <col min="11274" max="11274" width="7.88671875" style="48" customWidth="1"/>
    <col min="11275" max="11275" width="8.6640625" style="48" customWidth="1"/>
    <col min="11276" max="11276" width="1.6640625" style="48" customWidth="1"/>
    <col min="11277" max="11277" width="8.109375" style="48" customWidth="1"/>
    <col min="11278" max="11278" width="8.6640625" style="48" customWidth="1"/>
    <col min="11279" max="11279" width="1.6640625" style="48" customWidth="1"/>
    <col min="11280" max="11280" width="7.88671875" style="48" customWidth="1"/>
    <col min="11281" max="11281" width="8.6640625" style="48" customWidth="1"/>
    <col min="11282" max="11282" width="1.6640625" style="48" customWidth="1"/>
    <col min="11283" max="11520" width="9.6640625" style="48"/>
    <col min="11521" max="11521" width="64.6640625" style="48" customWidth="1"/>
    <col min="11522" max="11528" width="8.6640625" style="48" customWidth="1"/>
    <col min="11529" max="11529" width="1.6640625" style="48" customWidth="1"/>
    <col min="11530" max="11530" width="7.88671875" style="48" customWidth="1"/>
    <col min="11531" max="11531" width="8.6640625" style="48" customWidth="1"/>
    <col min="11532" max="11532" width="1.6640625" style="48" customWidth="1"/>
    <col min="11533" max="11533" width="8.109375" style="48" customWidth="1"/>
    <col min="11534" max="11534" width="8.6640625" style="48" customWidth="1"/>
    <col min="11535" max="11535" width="1.6640625" style="48" customWidth="1"/>
    <col min="11536" max="11536" width="7.88671875" style="48" customWidth="1"/>
    <col min="11537" max="11537" width="8.6640625" style="48" customWidth="1"/>
    <col min="11538" max="11538" width="1.6640625" style="48" customWidth="1"/>
    <col min="11539" max="11776" width="9.6640625" style="48"/>
    <col min="11777" max="11777" width="64.6640625" style="48" customWidth="1"/>
    <col min="11778" max="11784" width="8.6640625" style="48" customWidth="1"/>
    <col min="11785" max="11785" width="1.6640625" style="48" customWidth="1"/>
    <col min="11786" max="11786" width="7.88671875" style="48" customWidth="1"/>
    <col min="11787" max="11787" width="8.6640625" style="48" customWidth="1"/>
    <col min="11788" max="11788" width="1.6640625" style="48" customWidth="1"/>
    <col min="11789" max="11789" width="8.109375" style="48" customWidth="1"/>
    <col min="11790" max="11790" width="8.6640625" style="48" customWidth="1"/>
    <col min="11791" max="11791" width="1.6640625" style="48" customWidth="1"/>
    <col min="11792" max="11792" width="7.88671875" style="48" customWidth="1"/>
    <col min="11793" max="11793" width="8.6640625" style="48" customWidth="1"/>
    <col min="11794" max="11794" width="1.6640625" style="48" customWidth="1"/>
    <col min="11795" max="12032" width="9.6640625" style="48"/>
    <col min="12033" max="12033" width="64.6640625" style="48" customWidth="1"/>
    <col min="12034" max="12040" width="8.6640625" style="48" customWidth="1"/>
    <col min="12041" max="12041" width="1.6640625" style="48" customWidth="1"/>
    <col min="12042" max="12042" width="7.88671875" style="48" customWidth="1"/>
    <col min="12043" max="12043" width="8.6640625" style="48" customWidth="1"/>
    <col min="12044" max="12044" width="1.6640625" style="48" customWidth="1"/>
    <col min="12045" max="12045" width="8.109375" style="48" customWidth="1"/>
    <col min="12046" max="12046" width="8.6640625" style="48" customWidth="1"/>
    <col min="12047" max="12047" width="1.6640625" style="48" customWidth="1"/>
    <col min="12048" max="12048" width="7.88671875" style="48" customWidth="1"/>
    <col min="12049" max="12049" width="8.6640625" style="48" customWidth="1"/>
    <col min="12050" max="12050" width="1.6640625" style="48" customWidth="1"/>
    <col min="12051" max="12288" width="9.6640625" style="48"/>
    <col min="12289" max="12289" width="64.6640625" style="48" customWidth="1"/>
    <col min="12290" max="12296" width="8.6640625" style="48" customWidth="1"/>
    <col min="12297" max="12297" width="1.6640625" style="48" customWidth="1"/>
    <col min="12298" max="12298" width="7.88671875" style="48" customWidth="1"/>
    <col min="12299" max="12299" width="8.6640625" style="48" customWidth="1"/>
    <col min="12300" max="12300" width="1.6640625" style="48" customWidth="1"/>
    <col min="12301" max="12301" width="8.109375" style="48" customWidth="1"/>
    <col min="12302" max="12302" width="8.6640625" style="48" customWidth="1"/>
    <col min="12303" max="12303" width="1.6640625" style="48" customWidth="1"/>
    <col min="12304" max="12304" width="7.88671875" style="48" customWidth="1"/>
    <col min="12305" max="12305" width="8.6640625" style="48" customWidth="1"/>
    <col min="12306" max="12306" width="1.6640625" style="48" customWidth="1"/>
    <col min="12307" max="12544" width="9.6640625" style="48"/>
    <col min="12545" max="12545" width="64.6640625" style="48" customWidth="1"/>
    <col min="12546" max="12552" width="8.6640625" style="48" customWidth="1"/>
    <col min="12553" max="12553" width="1.6640625" style="48" customWidth="1"/>
    <col min="12554" max="12554" width="7.88671875" style="48" customWidth="1"/>
    <col min="12555" max="12555" width="8.6640625" style="48" customWidth="1"/>
    <col min="12556" max="12556" width="1.6640625" style="48" customWidth="1"/>
    <col min="12557" max="12557" width="8.109375" style="48" customWidth="1"/>
    <col min="12558" max="12558" width="8.6640625" style="48" customWidth="1"/>
    <col min="12559" max="12559" width="1.6640625" style="48" customWidth="1"/>
    <col min="12560" max="12560" width="7.88671875" style="48" customWidth="1"/>
    <col min="12561" max="12561" width="8.6640625" style="48" customWidth="1"/>
    <col min="12562" max="12562" width="1.6640625" style="48" customWidth="1"/>
    <col min="12563" max="12800" width="9.6640625" style="48"/>
    <col min="12801" max="12801" width="64.6640625" style="48" customWidth="1"/>
    <col min="12802" max="12808" width="8.6640625" style="48" customWidth="1"/>
    <col min="12809" max="12809" width="1.6640625" style="48" customWidth="1"/>
    <col min="12810" max="12810" width="7.88671875" style="48" customWidth="1"/>
    <col min="12811" max="12811" width="8.6640625" style="48" customWidth="1"/>
    <col min="12812" max="12812" width="1.6640625" style="48" customWidth="1"/>
    <col min="12813" max="12813" width="8.109375" style="48" customWidth="1"/>
    <col min="12814" max="12814" width="8.6640625" style="48" customWidth="1"/>
    <col min="12815" max="12815" width="1.6640625" style="48" customWidth="1"/>
    <col min="12816" max="12816" width="7.88671875" style="48" customWidth="1"/>
    <col min="12817" max="12817" width="8.6640625" style="48" customWidth="1"/>
    <col min="12818" max="12818" width="1.6640625" style="48" customWidth="1"/>
    <col min="12819" max="13056" width="9.6640625" style="48"/>
    <col min="13057" max="13057" width="64.6640625" style="48" customWidth="1"/>
    <col min="13058" max="13064" width="8.6640625" style="48" customWidth="1"/>
    <col min="13065" max="13065" width="1.6640625" style="48" customWidth="1"/>
    <col min="13066" max="13066" width="7.88671875" style="48" customWidth="1"/>
    <col min="13067" max="13067" width="8.6640625" style="48" customWidth="1"/>
    <col min="13068" max="13068" width="1.6640625" style="48" customWidth="1"/>
    <col min="13069" max="13069" width="8.109375" style="48" customWidth="1"/>
    <col min="13070" max="13070" width="8.6640625" style="48" customWidth="1"/>
    <col min="13071" max="13071" width="1.6640625" style="48" customWidth="1"/>
    <col min="13072" max="13072" width="7.88671875" style="48" customWidth="1"/>
    <col min="13073" max="13073" width="8.6640625" style="48" customWidth="1"/>
    <col min="13074" max="13074" width="1.6640625" style="48" customWidth="1"/>
    <col min="13075" max="13312" width="9.6640625" style="48"/>
    <col min="13313" max="13313" width="64.6640625" style="48" customWidth="1"/>
    <col min="13314" max="13320" width="8.6640625" style="48" customWidth="1"/>
    <col min="13321" max="13321" width="1.6640625" style="48" customWidth="1"/>
    <col min="13322" max="13322" width="7.88671875" style="48" customWidth="1"/>
    <col min="13323" max="13323" width="8.6640625" style="48" customWidth="1"/>
    <col min="13324" max="13324" width="1.6640625" style="48" customWidth="1"/>
    <col min="13325" max="13325" width="8.109375" style="48" customWidth="1"/>
    <col min="13326" max="13326" width="8.6640625" style="48" customWidth="1"/>
    <col min="13327" max="13327" width="1.6640625" style="48" customWidth="1"/>
    <col min="13328" max="13328" width="7.88671875" style="48" customWidth="1"/>
    <col min="13329" max="13329" width="8.6640625" style="48" customWidth="1"/>
    <col min="13330" max="13330" width="1.6640625" style="48" customWidth="1"/>
    <col min="13331" max="13568" width="9.6640625" style="48"/>
    <col min="13569" max="13569" width="64.6640625" style="48" customWidth="1"/>
    <col min="13570" max="13576" width="8.6640625" style="48" customWidth="1"/>
    <col min="13577" max="13577" width="1.6640625" style="48" customWidth="1"/>
    <col min="13578" max="13578" width="7.88671875" style="48" customWidth="1"/>
    <col min="13579" max="13579" width="8.6640625" style="48" customWidth="1"/>
    <col min="13580" max="13580" width="1.6640625" style="48" customWidth="1"/>
    <col min="13581" max="13581" width="8.109375" style="48" customWidth="1"/>
    <col min="13582" max="13582" width="8.6640625" style="48" customWidth="1"/>
    <col min="13583" max="13583" width="1.6640625" style="48" customWidth="1"/>
    <col min="13584" max="13584" width="7.88671875" style="48" customWidth="1"/>
    <col min="13585" max="13585" width="8.6640625" style="48" customWidth="1"/>
    <col min="13586" max="13586" width="1.6640625" style="48" customWidth="1"/>
    <col min="13587" max="13824" width="9.6640625" style="48"/>
    <col min="13825" max="13825" width="64.6640625" style="48" customWidth="1"/>
    <col min="13826" max="13832" width="8.6640625" style="48" customWidth="1"/>
    <col min="13833" max="13833" width="1.6640625" style="48" customWidth="1"/>
    <col min="13834" max="13834" width="7.88671875" style="48" customWidth="1"/>
    <col min="13835" max="13835" width="8.6640625" style="48" customWidth="1"/>
    <col min="13836" max="13836" width="1.6640625" style="48" customWidth="1"/>
    <col min="13837" max="13837" width="8.109375" style="48" customWidth="1"/>
    <col min="13838" max="13838" width="8.6640625" style="48" customWidth="1"/>
    <col min="13839" max="13839" width="1.6640625" style="48" customWidth="1"/>
    <col min="13840" max="13840" width="7.88671875" style="48" customWidth="1"/>
    <col min="13841" max="13841" width="8.6640625" style="48" customWidth="1"/>
    <col min="13842" max="13842" width="1.6640625" style="48" customWidth="1"/>
    <col min="13843" max="14080" width="9.6640625" style="48"/>
    <col min="14081" max="14081" width="64.6640625" style="48" customWidth="1"/>
    <col min="14082" max="14088" width="8.6640625" style="48" customWidth="1"/>
    <col min="14089" max="14089" width="1.6640625" style="48" customWidth="1"/>
    <col min="14090" max="14090" width="7.88671875" style="48" customWidth="1"/>
    <col min="14091" max="14091" width="8.6640625" style="48" customWidth="1"/>
    <col min="14092" max="14092" width="1.6640625" style="48" customWidth="1"/>
    <col min="14093" max="14093" width="8.109375" style="48" customWidth="1"/>
    <col min="14094" max="14094" width="8.6640625" style="48" customWidth="1"/>
    <col min="14095" max="14095" width="1.6640625" style="48" customWidth="1"/>
    <col min="14096" max="14096" width="7.88671875" style="48" customWidth="1"/>
    <col min="14097" max="14097" width="8.6640625" style="48" customWidth="1"/>
    <col min="14098" max="14098" width="1.6640625" style="48" customWidth="1"/>
    <col min="14099" max="14336" width="9.6640625" style="48"/>
    <col min="14337" max="14337" width="64.6640625" style="48" customWidth="1"/>
    <col min="14338" max="14344" width="8.6640625" style="48" customWidth="1"/>
    <col min="14345" max="14345" width="1.6640625" style="48" customWidth="1"/>
    <col min="14346" max="14346" width="7.88671875" style="48" customWidth="1"/>
    <col min="14347" max="14347" width="8.6640625" style="48" customWidth="1"/>
    <col min="14348" max="14348" width="1.6640625" style="48" customWidth="1"/>
    <col min="14349" max="14349" width="8.109375" style="48" customWidth="1"/>
    <col min="14350" max="14350" width="8.6640625" style="48" customWidth="1"/>
    <col min="14351" max="14351" width="1.6640625" style="48" customWidth="1"/>
    <col min="14352" max="14352" width="7.88671875" style="48" customWidth="1"/>
    <col min="14353" max="14353" width="8.6640625" style="48" customWidth="1"/>
    <col min="14354" max="14354" width="1.6640625" style="48" customWidth="1"/>
    <col min="14355" max="14592" width="9.6640625" style="48"/>
    <col min="14593" max="14593" width="64.6640625" style="48" customWidth="1"/>
    <col min="14594" max="14600" width="8.6640625" style="48" customWidth="1"/>
    <col min="14601" max="14601" width="1.6640625" style="48" customWidth="1"/>
    <col min="14602" max="14602" width="7.88671875" style="48" customWidth="1"/>
    <col min="14603" max="14603" width="8.6640625" style="48" customWidth="1"/>
    <col min="14604" max="14604" width="1.6640625" style="48" customWidth="1"/>
    <col min="14605" max="14605" width="8.109375" style="48" customWidth="1"/>
    <col min="14606" max="14606" width="8.6640625" style="48" customWidth="1"/>
    <col min="14607" max="14607" width="1.6640625" style="48" customWidth="1"/>
    <col min="14608" max="14608" width="7.88671875" style="48" customWidth="1"/>
    <col min="14609" max="14609" width="8.6640625" style="48" customWidth="1"/>
    <col min="14610" max="14610" width="1.6640625" style="48" customWidth="1"/>
    <col min="14611" max="14848" width="9.6640625" style="48"/>
    <col min="14849" max="14849" width="64.6640625" style="48" customWidth="1"/>
    <col min="14850" max="14856" width="8.6640625" style="48" customWidth="1"/>
    <col min="14857" max="14857" width="1.6640625" style="48" customWidth="1"/>
    <col min="14858" max="14858" width="7.88671875" style="48" customWidth="1"/>
    <col min="14859" max="14859" width="8.6640625" style="48" customWidth="1"/>
    <col min="14860" max="14860" width="1.6640625" style="48" customWidth="1"/>
    <col min="14861" max="14861" width="8.109375" style="48" customWidth="1"/>
    <col min="14862" max="14862" width="8.6640625" style="48" customWidth="1"/>
    <col min="14863" max="14863" width="1.6640625" style="48" customWidth="1"/>
    <col min="14864" max="14864" width="7.88671875" style="48" customWidth="1"/>
    <col min="14865" max="14865" width="8.6640625" style="48" customWidth="1"/>
    <col min="14866" max="14866" width="1.6640625" style="48" customWidth="1"/>
    <col min="14867" max="15104" width="9.6640625" style="48"/>
    <col min="15105" max="15105" width="64.6640625" style="48" customWidth="1"/>
    <col min="15106" max="15112" width="8.6640625" style="48" customWidth="1"/>
    <col min="15113" max="15113" width="1.6640625" style="48" customWidth="1"/>
    <col min="15114" max="15114" width="7.88671875" style="48" customWidth="1"/>
    <col min="15115" max="15115" width="8.6640625" style="48" customWidth="1"/>
    <col min="15116" max="15116" width="1.6640625" style="48" customWidth="1"/>
    <col min="15117" max="15117" width="8.109375" style="48" customWidth="1"/>
    <col min="15118" max="15118" width="8.6640625" style="48" customWidth="1"/>
    <col min="15119" max="15119" width="1.6640625" style="48" customWidth="1"/>
    <col min="15120" max="15120" width="7.88671875" style="48" customWidth="1"/>
    <col min="15121" max="15121" width="8.6640625" style="48" customWidth="1"/>
    <col min="15122" max="15122" width="1.6640625" style="48" customWidth="1"/>
    <col min="15123" max="15360" width="9.6640625" style="48"/>
    <col min="15361" max="15361" width="64.6640625" style="48" customWidth="1"/>
    <col min="15362" max="15368" width="8.6640625" style="48" customWidth="1"/>
    <col min="15369" max="15369" width="1.6640625" style="48" customWidth="1"/>
    <col min="15370" max="15370" width="7.88671875" style="48" customWidth="1"/>
    <col min="15371" max="15371" width="8.6640625" style="48" customWidth="1"/>
    <col min="15372" max="15372" width="1.6640625" style="48" customWidth="1"/>
    <col min="15373" max="15373" width="8.109375" style="48" customWidth="1"/>
    <col min="15374" max="15374" width="8.6640625" style="48" customWidth="1"/>
    <col min="15375" max="15375" width="1.6640625" style="48" customWidth="1"/>
    <col min="15376" max="15376" width="7.88671875" style="48" customWidth="1"/>
    <col min="15377" max="15377" width="8.6640625" style="48" customWidth="1"/>
    <col min="15378" max="15378" width="1.6640625" style="48" customWidth="1"/>
    <col min="15379" max="15616" width="9.6640625" style="48"/>
    <col min="15617" max="15617" width="64.6640625" style="48" customWidth="1"/>
    <col min="15618" max="15624" width="8.6640625" style="48" customWidth="1"/>
    <col min="15625" max="15625" width="1.6640625" style="48" customWidth="1"/>
    <col min="15626" max="15626" width="7.88671875" style="48" customWidth="1"/>
    <col min="15627" max="15627" width="8.6640625" style="48" customWidth="1"/>
    <col min="15628" max="15628" width="1.6640625" style="48" customWidth="1"/>
    <col min="15629" max="15629" width="8.109375" style="48" customWidth="1"/>
    <col min="15630" max="15630" width="8.6640625" style="48" customWidth="1"/>
    <col min="15631" max="15631" width="1.6640625" style="48" customWidth="1"/>
    <col min="15632" max="15632" width="7.88671875" style="48" customWidth="1"/>
    <col min="15633" max="15633" width="8.6640625" style="48" customWidth="1"/>
    <col min="15634" max="15634" width="1.6640625" style="48" customWidth="1"/>
    <col min="15635" max="15872" width="9.6640625" style="48"/>
    <col min="15873" max="15873" width="64.6640625" style="48" customWidth="1"/>
    <col min="15874" max="15880" width="8.6640625" style="48" customWidth="1"/>
    <col min="15881" max="15881" width="1.6640625" style="48" customWidth="1"/>
    <col min="15882" max="15882" width="7.88671875" style="48" customWidth="1"/>
    <col min="15883" max="15883" width="8.6640625" style="48" customWidth="1"/>
    <col min="15884" max="15884" width="1.6640625" style="48" customWidth="1"/>
    <col min="15885" max="15885" width="8.109375" style="48" customWidth="1"/>
    <col min="15886" max="15886" width="8.6640625" style="48" customWidth="1"/>
    <col min="15887" max="15887" width="1.6640625" style="48" customWidth="1"/>
    <col min="15888" max="15888" width="7.88671875" style="48" customWidth="1"/>
    <col min="15889" max="15889" width="8.6640625" style="48" customWidth="1"/>
    <col min="15890" max="15890" width="1.6640625" style="48" customWidth="1"/>
    <col min="15891" max="16128" width="9.6640625" style="48"/>
    <col min="16129" max="16129" width="64.6640625" style="48" customWidth="1"/>
    <col min="16130" max="16136" width="8.6640625" style="48" customWidth="1"/>
    <col min="16137" max="16137" width="1.6640625" style="48" customWidth="1"/>
    <col min="16138" max="16138" width="7.88671875" style="48" customWidth="1"/>
    <col min="16139" max="16139" width="8.6640625" style="48" customWidth="1"/>
    <col min="16140" max="16140" width="1.6640625" style="48" customWidth="1"/>
    <col min="16141" max="16141" width="8.109375" style="48" customWidth="1"/>
    <col min="16142" max="16142" width="8.6640625" style="48" customWidth="1"/>
    <col min="16143" max="16143" width="1.6640625" style="48" customWidth="1"/>
    <col min="16144" max="16144" width="7.88671875" style="48" customWidth="1"/>
    <col min="16145" max="16145" width="8.6640625" style="48" customWidth="1"/>
    <col min="16146" max="16146" width="1.6640625" style="48" customWidth="1"/>
    <col min="16147" max="16384" width="9.6640625" style="48"/>
  </cols>
  <sheetData>
    <row r="1" spans="1:22" s="41" customFormat="1" ht="60" customHeight="1">
      <c r="A1" s="41" t="s">
        <v>78</v>
      </c>
    </row>
    <row r="2" spans="1:22" customFormat="1" ht="22.65" customHeight="1">
      <c r="A2" s="40" t="s">
        <v>90</v>
      </c>
      <c r="B2" s="56"/>
      <c r="C2" s="56"/>
      <c r="D2" s="56"/>
      <c r="E2" s="56"/>
      <c r="F2" s="56"/>
      <c r="G2" s="56"/>
      <c r="H2" s="56"/>
      <c r="I2" s="56"/>
      <c r="J2" s="56"/>
      <c r="K2" s="56"/>
      <c r="L2" s="56"/>
      <c r="M2" s="56"/>
      <c r="N2" s="56"/>
      <c r="O2" s="56"/>
      <c r="P2" s="56"/>
      <c r="Q2" s="56"/>
      <c r="R2" s="6"/>
      <c r="S2" s="6"/>
      <c r="T2" s="6"/>
    </row>
    <row r="3" spans="1:22" customFormat="1" ht="14.4">
      <c r="A3" s="814" t="s">
        <v>79</v>
      </c>
      <c r="B3" s="814"/>
      <c r="C3" s="814"/>
      <c r="D3" s="814"/>
      <c r="E3" s="814"/>
      <c r="F3" s="814"/>
      <c r="G3" s="814"/>
      <c r="H3" s="6"/>
      <c r="I3" s="6"/>
      <c r="J3" s="6"/>
      <c r="K3" s="6"/>
      <c r="L3" s="6"/>
      <c r="M3" s="6"/>
      <c r="N3" s="6"/>
      <c r="O3" s="6"/>
      <c r="P3" s="6"/>
      <c r="Q3" s="6"/>
      <c r="R3" s="6"/>
      <c r="S3" s="6"/>
      <c r="T3" s="6"/>
    </row>
    <row r="4" spans="1:22" customFormat="1" ht="24.15" customHeight="1">
      <c r="A4" s="13" t="s">
        <v>335</v>
      </c>
      <c r="B4" s="57"/>
      <c r="C4" s="57"/>
      <c r="D4" s="57"/>
      <c r="E4" s="57"/>
      <c r="F4" s="57"/>
      <c r="G4" s="57"/>
      <c r="H4" s="57"/>
      <c r="I4" s="57"/>
      <c r="J4" s="57"/>
      <c r="K4" s="57"/>
      <c r="L4" s="57"/>
      <c r="M4" s="57"/>
      <c r="N4" s="57"/>
      <c r="O4" s="57"/>
      <c r="P4" s="57"/>
      <c r="Q4" s="57"/>
      <c r="R4" s="6"/>
      <c r="S4" s="6"/>
      <c r="T4" s="6"/>
    </row>
    <row r="5" spans="1:22" customFormat="1" ht="11.25" customHeight="1">
      <c r="A5" s="13"/>
      <c r="B5" s="57"/>
      <c r="C5" s="57"/>
      <c r="D5" s="57"/>
      <c r="E5" s="57"/>
      <c r="F5" s="57"/>
      <c r="G5" s="57"/>
      <c r="H5" s="57"/>
      <c r="I5" s="57"/>
      <c r="J5" s="57"/>
      <c r="K5" s="57"/>
      <c r="L5" s="57"/>
      <c r="M5" s="57"/>
      <c r="N5" s="57"/>
      <c r="O5" s="57"/>
      <c r="P5" s="57"/>
      <c r="Q5" s="57"/>
      <c r="R5" s="6"/>
      <c r="S5" s="6"/>
      <c r="T5" s="6"/>
    </row>
    <row r="6" spans="1:22" customFormat="1" ht="11.25" customHeight="1">
      <c r="A6" s="58"/>
      <c r="B6" s="37" t="s">
        <v>41</v>
      </c>
      <c r="C6" s="43"/>
      <c r="D6" s="43"/>
      <c r="E6" s="43"/>
      <c r="F6" s="43"/>
      <c r="G6" s="43"/>
      <c r="H6" s="43"/>
      <c r="I6" s="44"/>
      <c r="J6" s="44"/>
      <c r="K6" s="43"/>
      <c r="L6" s="44"/>
      <c r="M6" s="43"/>
      <c r="N6" s="43"/>
      <c r="O6" s="44"/>
      <c r="P6" s="43"/>
      <c r="Q6" s="43"/>
      <c r="R6" s="42"/>
      <c r="S6" s="43"/>
      <c r="T6" s="6"/>
    </row>
    <row r="7" spans="1:22" customFormat="1" ht="24" customHeight="1">
      <c r="A7" s="54"/>
      <c r="B7" s="25" t="s">
        <v>42</v>
      </c>
      <c r="C7" s="25" t="s">
        <v>43</v>
      </c>
      <c r="D7" s="25" t="s">
        <v>11</v>
      </c>
      <c r="E7" s="25" t="s">
        <v>12</v>
      </c>
      <c r="F7" s="25" t="s">
        <v>13</v>
      </c>
      <c r="G7" s="25" t="s">
        <v>80</v>
      </c>
      <c r="H7" s="25" t="s">
        <v>336</v>
      </c>
      <c r="I7" s="25"/>
      <c r="J7" s="45" t="s">
        <v>81</v>
      </c>
      <c r="K7" s="25" t="s">
        <v>91</v>
      </c>
      <c r="L7" s="59"/>
      <c r="M7" s="25" t="s">
        <v>82</v>
      </c>
      <c r="N7" s="25" t="s">
        <v>83</v>
      </c>
      <c r="O7" s="59"/>
      <c r="P7" s="25" t="s">
        <v>92</v>
      </c>
      <c r="Q7" s="25" t="s">
        <v>93</v>
      </c>
      <c r="R7" s="59"/>
      <c r="S7" s="25" t="s">
        <v>94</v>
      </c>
      <c r="T7" s="38"/>
      <c r="U7" s="38"/>
      <c r="V7" s="6"/>
    </row>
    <row r="8" spans="1:22" customFormat="1" ht="13.2" customHeight="1">
      <c r="B8" s="815" t="s">
        <v>38</v>
      </c>
      <c r="C8" s="815"/>
      <c r="D8" s="815"/>
      <c r="E8" s="815"/>
      <c r="F8" s="815"/>
      <c r="G8" s="815"/>
      <c r="H8" s="815"/>
      <c r="I8" s="815"/>
      <c r="J8" s="815"/>
      <c r="K8" s="815"/>
      <c r="L8" s="815"/>
      <c r="M8" s="815"/>
      <c r="N8" s="815"/>
      <c r="O8" s="815"/>
      <c r="P8" s="815"/>
      <c r="Q8" s="815"/>
      <c r="R8" s="815"/>
      <c r="S8" s="815"/>
      <c r="T8" s="46"/>
      <c r="U8" s="46"/>
      <c r="V8" s="6"/>
    </row>
    <row r="9" spans="1:22" customFormat="1" ht="13.2" customHeight="1">
      <c r="A9" s="60" t="s">
        <v>26</v>
      </c>
      <c r="B9" s="61"/>
      <c r="C9" s="61"/>
      <c r="D9" s="61"/>
      <c r="E9" s="61"/>
      <c r="F9" s="61"/>
      <c r="G9" s="61"/>
      <c r="H9" s="61"/>
      <c r="I9" s="61"/>
      <c r="J9" s="61"/>
      <c r="K9" s="61"/>
      <c r="L9" s="61"/>
      <c r="M9" s="61"/>
      <c r="N9" s="61"/>
      <c r="O9" s="61"/>
      <c r="P9" s="61"/>
      <c r="Q9" s="61"/>
      <c r="R9" s="61"/>
      <c r="S9" s="61"/>
      <c r="T9" s="46"/>
      <c r="U9" s="46"/>
      <c r="V9" s="6"/>
    </row>
    <row r="10" spans="1:22" ht="13.2" customHeight="1">
      <c r="A10" s="10" t="s">
        <v>95</v>
      </c>
      <c r="B10" s="106">
        <v>7.2</v>
      </c>
      <c r="C10" s="107">
        <v>10.9</v>
      </c>
      <c r="D10" s="106">
        <v>16.399999999999999</v>
      </c>
      <c r="E10" s="106">
        <v>22.5</v>
      </c>
      <c r="F10" s="106">
        <v>16.8</v>
      </c>
      <c r="G10" s="106">
        <v>20.5</v>
      </c>
      <c r="H10" s="106">
        <v>20.8</v>
      </c>
      <c r="I10" s="106"/>
      <c r="J10" s="106">
        <v>15.2</v>
      </c>
      <c r="K10" s="106">
        <v>8</v>
      </c>
      <c r="L10" s="106"/>
      <c r="M10" s="107">
        <v>3.5</v>
      </c>
      <c r="N10" s="107">
        <v>4.0999999999999996</v>
      </c>
      <c r="O10" s="107"/>
      <c r="P10" s="106">
        <v>7.2</v>
      </c>
      <c r="Q10" s="31">
        <v>103.2</v>
      </c>
      <c r="R10" s="31"/>
      <c r="S10" s="31">
        <v>112.5</v>
      </c>
      <c r="T10" s="47"/>
      <c r="U10" s="47"/>
      <c r="V10" s="6"/>
    </row>
    <row r="11" spans="1:22" ht="13.2" customHeight="1">
      <c r="A11" s="62"/>
      <c r="B11" s="63"/>
      <c r="C11" s="63"/>
      <c r="D11" s="63"/>
      <c r="E11" s="63"/>
      <c r="F11" s="63"/>
      <c r="G11" s="63"/>
      <c r="H11" s="63"/>
      <c r="I11" s="63"/>
      <c r="J11" s="63"/>
      <c r="K11" s="63"/>
      <c r="L11" s="63"/>
      <c r="M11" s="63"/>
      <c r="N11" s="63"/>
      <c r="O11" s="63"/>
      <c r="P11" s="63"/>
      <c r="Q11" s="63"/>
      <c r="R11" s="63"/>
      <c r="S11" s="63"/>
      <c r="T11" s="47"/>
      <c r="U11" s="47"/>
      <c r="V11" s="6"/>
    </row>
    <row r="12" spans="1:22" ht="13.2" customHeight="1">
      <c r="A12" s="10" t="s">
        <v>44</v>
      </c>
      <c r="B12" s="63"/>
      <c r="C12" s="63"/>
      <c r="D12" s="63"/>
      <c r="E12" s="63"/>
      <c r="F12" s="63"/>
      <c r="G12" s="63"/>
      <c r="H12" s="63"/>
      <c r="I12" s="63"/>
      <c r="J12" s="63"/>
      <c r="K12" s="63"/>
      <c r="L12" s="63"/>
      <c r="M12" s="63"/>
      <c r="N12" s="63"/>
      <c r="O12" s="63"/>
      <c r="P12" s="63"/>
      <c r="Q12" s="63"/>
      <c r="R12" s="63"/>
      <c r="S12" s="63"/>
      <c r="T12" s="47"/>
      <c r="U12" s="47"/>
      <c r="V12" s="6"/>
    </row>
    <row r="13" spans="1:22" ht="13.2" customHeight="1">
      <c r="A13" s="64" t="s">
        <v>88</v>
      </c>
      <c r="B13" s="63"/>
      <c r="C13" s="63"/>
      <c r="D13" s="63"/>
      <c r="E13" s="63"/>
      <c r="F13" s="63"/>
      <c r="G13" s="63"/>
      <c r="H13" s="63"/>
      <c r="I13" s="63"/>
      <c r="J13" s="63"/>
      <c r="K13" s="63"/>
      <c r="L13" s="63"/>
      <c r="M13" s="63"/>
      <c r="N13" s="63"/>
      <c r="O13" s="63"/>
      <c r="P13" s="63"/>
      <c r="Q13" s="63"/>
      <c r="R13" s="63"/>
      <c r="S13" s="63"/>
      <c r="T13" s="47"/>
      <c r="U13" s="47"/>
      <c r="V13" s="6"/>
    </row>
    <row r="14" spans="1:22" ht="13.2" customHeight="1">
      <c r="A14" s="65" t="s">
        <v>96</v>
      </c>
      <c r="B14" s="31">
        <v>0</v>
      </c>
      <c r="C14" s="31">
        <v>0</v>
      </c>
      <c r="D14" s="31">
        <v>0</v>
      </c>
      <c r="E14" s="107">
        <v>4.9000000000000004</v>
      </c>
      <c r="F14" s="106">
        <v>24.9</v>
      </c>
      <c r="G14" s="31">
        <v>30.8</v>
      </c>
      <c r="H14" s="31">
        <v>72</v>
      </c>
      <c r="I14" s="31"/>
      <c r="J14" s="31">
        <v>31.9</v>
      </c>
      <c r="K14" s="31">
        <v>37.799999999999997</v>
      </c>
      <c r="L14" s="31"/>
      <c r="M14" s="31">
        <v>28.8</v>
      </c>
      <c r="N14" s="106">
        <v>11.6</v>
      </c>
      <c r="O14" s="106"/>
      <c r="P14" s="31">
        <v>0</v>
      </c>
      <c r="Q14" s="31">
        <v>133.1</v>
      </c>
      <c r="R14" s="31"/>
      <c r="S14" s="31">
        <v>133.1</v>
      </c>
      <c r="T14" s="47"/>
      <c r="U14" s="47"/>
      <c r="V14" s="6"/>
    </row>
    <row r="15" spans="1:22" ht="13.2" customHeight="1">
      <c r="A15" s="65" t="s">
        <v>97</v>
      </c>
      <c r="B15" s="107">
        <v>4.2</v>
      </c>
      <c r="C15" s="107">
        <v>2.7</v>
      </c>
      <c r="D15" s="107">
        <v>1.6</v>
      </c>
      <c r="E15" s="106">
        <v>16.8</v>
      </c>
      <c r="F15" s="31">
        <v>27.3</v>
      </c>
      <c r="G15" s="31">
        <v>85.6</v>
      </c>
      <c r="H15" s="31">
        <v>171.2</v>
      </c>
      <c r="I15" s="31"/>
      <c r="J15" s="31">
        <v>90.6</v>
      </c>
      <c r="K15" s="31">
        <v>79.099999999999994</v>
      </c>
      <c r="L15" s="31"/>
      <c r="M15" s="31">
        <v>60.8</v>
      </c>
      <c r="N15" s="106">
        <v>17</v>
      </c>
      <c r="O15" s="106"/>
      <c r="P15" s="107">
        <v>4.2</v>
      </c>
      <c r="Q15" s="31">
        <v>301</v>
      </c>
      <c r="R15" s="31"/>
      <c r="S15" s="31">
        <v>305.10000000000002</v>
      </c>
      <c r="T15" s="47"/>
      <c r="U15" s="47"/>
      <c r="V15" s="6"/>
    </row>
    <row r="16" spans="1:22" ht="13.2" customHeight="1">
      <c r="A16" s="65" t="s">
        <v>98</v>
      </c>
      <c r="B16" s="107">
        <v>4.2</v>
      </c>
      <c r="C16" s="107">
        <v>2.7</v>
      </c>
      <c r="D16" s="107">
        <v>1.6</v>
      </c>
      <c r="E16" s="106">
        <v>26</v>
      </c>
      <c r="F16" s="31">
        <v>46.7</v>
      </c>
      <c r="G16" s="31">
        <v>110.7</v>
      </c>
      <c r="H16" s="31">
        <v>237.5</v>
      </c>
      <c r="I16" s="31"/>
      <c r="J16" s="31">
        <v>122.2</v>
      </c>
      <c r="K16" s="31">
        <v>119.5</v>
      </c>
      <c r="L16" s="31"/>
      <c r="M16" s="31">
        <v>89.8</v>
      </c>
      <c r="N16" s="31">
        <v>29.1</v>
      </c>
      <c r="O16" s="31"/>
      <c r="P16" s="107">
        <v>4.2</v>
      </c>
      <c r="Q16" s="31">
        <v>428.3</v>
      </c>
      <c r="R16" s="31"/>
      <c r="S16" s="31">
        <v>432.4</v>
      </c>
      <c r="T16" s="47"/>
      <c r="U16" s="47"/>
      <c r="V16" s="6"/>
    </row>
    <row r="17" spans="1:27" ht="13.2" customHeight="1">
      <c r="A17" s="64" t="s">
        <v>99</v>
      </c>
      <c r="B17" s="31">
        <v>0</v>
      </c>
      <c r="C17" s="107">
        <v>5.8</v>
      </c>
      <c r="D17" s="106">
        <v>11.7</v>
      </c>
      <c r="E17" s="31">
        <v>0</v>
      </c>
      <c r="F17" s="107">
        <v>9.4</v>
      </c>
      <c r="G17" s="107">
        <v>2.9</v>
      </c>
      <c r="H17" s="106">
        <v>6.7</v>
      </c>
      <c r="I17" s="106"/>
      <c r="J17" s="107">
        <v>3.3</v>
      </c>
      <c r="K17" s="107">
        <v>3.3</v>
      </c>
      <c r="L17" s="107"/>
      <c r="M17" s="106">
        <v>4.8</v>
      </c>
      <c r="N17" s="31">
        <v>0</v>
      </c>
      <c r="O17" s="31"/>
      <c r="P17" s="31">
        <v>0</v>
      </c>
      <c r="Q17" s="106">
        <v>39.200000000000003</v>
      </c>
      <c r="R17" s="106"/>
      <c r="S17" s="106">
        <v>38.700000000000003</v>
      </c>
      <c r="T17" s="47"/>
      <c r="U17" s="47"/>
      <c r="V17" s="6"/>
    </row>
    <row r="18" spans="1:27" ht="13.2" customHeight="1" thickBot="1">
      <c r="A18" s="64" t="s">
        <v>100</v>
      </c>
      <c r="B18" s="106">
        <v>7.7</v>
      </c>
      <c r="C18" s="107">
        <v>4.7</v>
      </c>
      <c r="D18" s="106">
        <v>13.1</v>
      </c>
      <c r="E18" s="106">
        <v>27</v>
      </c>
      <c r="F18" s="31">
        <v>63.8</v>
      </c>
      <c r="G18" s="31">
        <v>116.5</v>
      </c>
      <c r="H18" s="31">
        <v>242.8</v>
      </c>
      <c r="I18" s="31"/>
      <c r="J18" s="31">
        <v>122.5</v>
      </c>
      <c r="K18" s="31">
        <v>120.3</v>
      </c>
      <c r="L18" s="31"/>
      <c r="M18" s="31">
        <v>88.2</v>
      </c>
      <c r="N18" s="31">
        <v>32.6</v>
      </c>
      <c r="O18" s="31"/>
      <c r="P18" s="106">
        <v>7.7</v>
      </c>
      <c r="Q18" s="31">
        <v>470.3</v>
      </c>
      <c r="R18" s="31"/>
      <c r="S18" s="31">
        <v>474.5</v>
      </c>
      <c r="T18" s="47"/>
      <c r="U18" s="47"/>
      <c r="V18" s="6"/>
      <c r="Z18" s="197"/>
      <c r="AA18" s="198"/>
    </row>
    <row r="19" spans="1:27" ht="13.2" customHeight="1">
      <c r="A19" s="66"/>
      <c r="B19" s="63"/>
      <c r="C19" s="63"/>
      <c r="D19" s="63"/>
      <c r="E19" s="63"/>
      <c r="F19" s="63"/>
      <c r="G19" s="63"/>
      <c r="H19" s="63"/>
      <c r="I19" s="63"/>
      <c r="J19" s="63"/>
      <c r="K19" s="63"/>
      <c r="L19" s="63"/>
      <c r="M19" s="63"/>
      <c r="N19" s="63"/>
      <c r="O19" s="63"/>
      <c r="P19" s="63"/>
      <c r="Q19" s="63"/>
      <c r="R19" s="63"/>
      <c r="S19" s="63"/>
      <c r="T19" s="47"/>
      <c r="U19" s="47"/>
      <c r="V19" s="6"/>
    </row>
    <row r="20" spans="1:27" ht="13.2" customHeight="1">
      <c r="A20" s="10" t="s">
        <v>45</v>
      </c>
      <c r="B20" s="63"/>
      <c r="C20" s="63"/>
      <c r="D20" s="63"/>
      <c r="E20" s="63"/>
      <c r="F20" s="63"/>
      <c r="G20" s="63"/>
      <c r="H20" s="63"/>
      <c r="I20" s="63"/>
      <c r="J20" s="63"/>
      <c r="K20" s="63"/>
      <c r="L20" s="63"/>
      <c r="M20" s="63"/>
      <c r="N20" s="63"/>
      <c r="O20" s="63"/>
      <c r="P20" s="63"/>
      <c r="Q20" s="63"/>
      <c r="R20" s="63"/>
      <c r="S20" s="63"/>
      <c r="T20" s="47"/>
      <c r="U20" s="47"/>
      <c r="V20" s="6"/>
    </row>
    <row r="21" spans="1:27" ht="13.2" customHeight="1">
      <c r="A21" s="64" t="s">
        <v>46</v>
      </c>
      <c r="B21" s="106">
        <v>11.4</v>
      </c>
      <c r="C21" s="31">
        <v>57.4</v>
      </c>
      <c r="D21" s="31">
        <v>73.099999999999994</v>
      </c>
      <c r="E21" s="31">
        <v>97.6</v>
      </c>
      <c r="F21" s="31">
        <v>74</v>
      </c>
      <c r="G21" s="31">
        <v>35.4</v>
      </c>
      <c r="H21" s="31">
        <v>68.599999999999994</v>
      </c>
      <c r="I21" s="31"/>
      <c r="J21" s="31">
        <v>35.5</v>
      </c>
      <c r="K21" s="31">
        <v>35.6</v>
      </c>
      <c r="L21" s="31"/>
      <c r="M21" s="31">
        <v>25.7</v>
      </c>
      <c r="N21" s="106">
        <v>7.7</v>
      </c>
      <c r="O21" s="106"/>
      <c r="P21" s="31">
        <v>24.1</v>
      </c>
      <c r="Q21" s="31">
        <v>394.5</v>
      </c>
      <c r="R21" s="31"/>
      <c r="S21" s="31">
        <v>418.4</v>
      </c>
      <c r="T21" s="47"/>
      <c r="U21" s="47"/>
      <c r="V21" s="6"/>
    </row>
    <row r="22" spans="1:27" ht="13.2" customHeight="1">
      <c r="A22" s="64" t="s">
        <v>101</v>
      </c>
      <c r="B22" s="106">
        <v>6.7</v>
      </c>
      <c r="C22" s="107">
        <v>6.9</v>
      </c>
      <c r="D22" s="107">
        <v>5.7</v>
      </c>
      <c r="E22" s="106">
        <v>15.1</v>
      </c>
      <c r="F22" s="106">
        <v>11.3</v>
      </c>
      <c r="G22" s="106">
        <v>18.5</v>
      </c>
      <c r="H22" s="106">
        <v>16.8</v>
      </c>
      <c r="I22" s="106"/>
      <c r="J22" s="106">
        <v>8.8000000000000007</v>
      </c>
      <c r="K22" s="107">
        <v>3.7</v>
      </c>
      <c r="L22" s="107"/>
      <c r="M22" s="107">
        <v>3.7</v>
      </c>
      <c r="N22" s="31">
        <v>0</v>
      </c>
      <c r="O22" s="31"/>
      <c r="P22" s="107">
        <v>2.9</v>
      </c>
      <c r="Q22" s="31">
        <v>63.9</v>
      </c>
      <c r="R22" s="31"/>
      <c r="S22" s="31">
        <v>64.2</v>
      </c>
      <c r="T22" s="47"/>
      <c r="U22" s="47"/>
      <c r="V22" s="6"/>
    </row>
    <row r="23" spans="1:27" ht="13.2" customHeight="1">
      <c r="A23" s="64" t="s">
        <v>102</v>
      </c>
      <c r="B23" s="106">
        <v>18.2</v>
      </c>
      <c r="C23" s="31">
        <v>55.7</v>
      </c>
      <c r="D23" s="31">
        <v>76.900000000000006</v>
      </c>
      <c r="E23" s="31">
        <v>110</v>
      </c>
      <c r="F23" s="31">
        <v>83.4</v>
      </c>
      <c r="G23" s="31">
        <v>56.3</v>
      </c>
      <c r="H23" s="31">
        <v>82.1</v>
      </c>
      <c r="I23" s="31"/>
      <c r="J23" s="31">
        <v>38.299999999999997</v>
      </c>
      <c r="K23" s="31">
        <v>42.2</v>
      </c>
      <c r="L23" s="31"/>
      <c r="M23" s="31">
        <v>35.799999999999997</v>
      </c>
      <c r="N23" s="106">
        <v>7.7</v>
      </c>
      <c r="O23" s="106"/>
      <c r="P23" s="31">
        <v>28.9</v>
      </c>
      <c r="Q23" s="31">
        <v>453.8</v>
      </c>
      <c r="R23" s="31"/>
      <c r="S23" s="31">
        <v>485.8</v>
      </c>
      <c r="T23" s="47"/>
      <c r="U23" s="47"/>
      <c r="V23" s="6"/>
    </row>
    <row r="24" spans="1:27" ht="13.2" customHeight="1">
      <c r="A24" s="66"/>
      <c r="B24" s="63"/>
      <c r="C24" s="63"/>
      <c r="D24" s="63"/>
      <c r="E24" s="63"/>
      <c r="F24" s="63"/>
      <c r="G24" s="63"/>
      <c r="H24" s="63"/>
      <c r="I24" s="63"/>
      <c r="J24" s="63"/>
      <c r="K24" s="63"/>
      <c r="L24" s="63"/>
      <c r="M24" s="63"/>
      <c r="N24" s="63"/>
      <c r="O24" s="63"/>
      <c r="P24" s="63"/>
      <c r="Q24" s="63"/>
      <c r="R24" s="63"/>
      <c r="S24" s="63"/>
      <c r="T24" s="47"/>
      <c r="U24" s="47"/>
      <c r="V24" s="6"/>
    </row>
    <row r="25" spans="1:27" ht="13.2" customHeight="1">
      <c r="A25" s="10" t="s">
        <v>47</v>
      </c>
      <c r="B25" s="63"/>
      <c r="C25" s="63"/>
      <c r="D25" s="63"/>
      <c r="E25" s="63"/>
      <c r="F25" s="63"/>
      <c r="G25" s="63"/>
      <c r="H25" s="63"/>
      <c r="I25" s="63"/>
      <c r="J25" s="63"/>
      <c r="K25" s="63"/>
      <c r="L25" s="63"/>
      <c r="M25" s="63"/>
      <c r="N25" s="63"/>
      <c r="O25" s="63"/>
      <c r="P25" s="63"/>
      <c r="Q25" s="63"/>
      <c r="R25" s="63"/>
      <c r="S25" s="63"/>
      <c r="T25" s="49"/>
      <c r="U25" s="49"/>
      <c r="V25" s="6"/>
    </row>
    <row r="26" spans="1:27" ht="13.2" customHeight="1">
      <c r="A26" s="64" t="s">
        <v>103</v>
      </c>
      <c r="B26" s="107">
        <v>3</v>
      </c>
      <c r="C26" s="106">
        <v>29.8</v>
      </c>
      <c r="D26" s="31">
        <v>103.2</v>
      </c>
      <c r="E26" s="31">
        <v>123.6</v>
      </c>
      <c r="F26" s="31">
        <v>151.1</v>
      </c>
      <c r="G26" s="31">
        <v>203.4</v>
      </c>
      <c r="H26" s="31">
        <v>326.5</v>
      </c>
      <c r="I26" s="31"/>
      <c r="J26" s="31">
        <v>195.6</v>
      </c>
      <c r="K26" s="31">
        <v>130.1</v>
      </c>
      <c r="L26" s="31"/>
      <c r="M26" s="31">
        <v>94.7</v>
      </c>
      <c r="N26" s="31">
        <v>34.6</v>
      </c>
      <c r="O26" s="31"/>
      <c r="P26" s="107">
        <v>3.2</v>
      </c>
      <c r="Q26" s="31">
        <v>932</v>
      </c>
      <c r="R26" s="31"/>
      <c r="S26" s="31">
        <v>936.1</v>
      </c>
      <c r="T26" s="47"/>
      <c r="U26" s="47"/>
      <c r="V26" s="6"/>
    </row>
    <row r="27" spans="1:27" ht="13.2" customHeight="1">
      <c r="A27" s="64" t="s">
        <v>3</v>
      </c>
      <c r="B27" s="63"/>
      <c r="C27" s="63"/>
      <c r="D27" s="63"/>
      <c r="E27" s="63"/>
      <c r="F27" s="63"/>
      <c r="G27" s="63"/>
      <c r="H27" s="63"/>
      <c r="I27" s="63"/>
      <c r="J27" s="63"/>
      <c r="K27" s="63"/>
      <c r="L27" s="63"/>
      <c r="M27" s="63"/>
      <c r="N27" s="63"/>
      <c r="O27" s="63"/>
      <c r="P27" s="63"/>
      <c r="Q27" s="63"/>
      <c r="R27" s="63"/>
      <c r="S27" s="63"/>
      <c r="T27" s="47"/>
      <c r="U27" s="47"/>
      <c r="V27" s="6"/>
    </row>
    <row r="28" spans="1:27" ht="13.2" customHeight="1">
      <c r="A28" s="65" t="s">
        <v>104</v>
      </c>
      <c r="B28" s="106">
        <v>10.1</v>
      </c>
      <c r="C28" s="106">
        <v>22.3</v>
      </c>
      <c r="D28" s="107">
        <v>15</v>
      </c>
      <c r="E28" s="106">
        <v>20.7</v>
      </c>
      <c r="F28" s="106">
        <v>19.600000000000001</v>
      </c>
      <c r="G28" s="106">
        <v>19.600000000000001</v>
      </c>
      <c r="H28" s="31">
        <v>33.6</v>
      </c>
      <c r="I28" s="31"/>
      <c r="J28" s="106">
        <v>14.1</v>
      </c>
      <c r="K28" s="106">
        <v>17.7</v>
      </c>
      <c r="L28" s="106"/>
      <c r="M28" s="106">
        <v>13.3</v>
      </c>
      <c r="N28" s="31">
        <v>0</v>
      </c>
      <c r="O28" s="31"/>
      <c r="P28" s="106">
        <v>15.3</v>
      </c>
      <c r="Q28" s="31">
        <v>128.4</v>
      </c>
      <c r="R28" s="31"/>
      <c r="S28" s="31">
        <v>144.80000000000001</v>
      </c>
      <c r="T28" s="47"/>
    </row>
    <row r="29" spans="1:27" ht="13.2" customHeight="1">
      <c r="A29" s="65" t="s">
        <v>105</v>
      </c>
      <c r="B29" s="31">
        <v>0</v>
      </c>
      <c r="C29" s="31">
        <v>0</v>
      </c>
      <c r="D29" s="106">
        <v>16.5</v>
      </c>
      <c r="E29" s="31">
        <v>48.6</v>
      </c>
      <c r="F29" s="31">
        <v>115</v>
      </c>
      <c r="G29" s="31">
        <v>259.2</v>
      </c>
      <c r="H29" s="31">
        <v>549.70000000000005</v>
      </c>
      <c r="I29" s="31"/>
      <c r="J29" s="31">
        <v>307.8</v>
      </c>
      <c r="K29" s="31">
        <v>241.1</v>
      </c>
      <c r="L29" s="31"/>
      <c r="M29" s="31">
        <v>200.5</v>
      </c>
      <c r="N29" s="31">
        <v>44.2</v>
      </c>
      <c r="O29" s="31"/>
      <c r="P29" s="31">
        <v>0</v>
      </c>
      <c r="Q29" s="31">
        <v>998.1</v>
      </c>
      <c r="R29" s="31"/>
      <c r="S29" s="31">
        <v>998.1</v>
      </c>
      <c r="T29" s="47"/>
      <c r="U29" s="812" t="s">
        <v>615</v>
      </c>
      <c r="V29" s="813"/>
    </row>
    <row r="30" spans="1:27" ht="13.2" customHeight="1">
      <c r="A30" s="65" t="s">
        <v>106</v>
      </c>
      <c r="B30" s="106">
        <v>9.9</v>
      </c>
      <c r="C30" s="106">
        <v>19.2</v>
      </c>
      <c r="D30" s="106">
        <v>29.8</v>
      </c>
      <c r="E30" s="31">
        <v>78.099999999999994</v>
      </c>
      <c r="F30" s="259">
        <v>140.6</v>
      </c>
      <c r="G30" s="260">
        <v>289.8</v>
      </c>
      <c r="H30" s="261">
        <v>607.70000000000005</v>
      </c>
      <c r="I30" s="31"/>
      <c r="J30" s="31">
        <v>334.6</v>
      </c>
      <c r="K30" s="31">
        <v>271.5</v>
      </c>
      <c r="L30" s="31"/>
      <c r="M30" s="31">
        <v>220.5</v>
      </c>
      <c r="N30" s="31">
        <v>51.1</v>
      </c>
      <c r="O30" s="31"/>
      <c r="P30" s="106">
        <v>14.7</v>
      </c>
      <c r="Q30" s="31">
        <v>1163.3</v>
      </c>
      <c r="R30" s="31"/>
      <c r="S30" s="31">
        <v>1182.5999999999999</v>
      </c>
      <c r="T30" s="47"/>
      <c r="U30" s="264" t="s">
        <v>345</v>
      </c>
      <c r="V30" s="262">
        <f>SUM(F30:H30)</f>
        <v>1038.0999999999999</v>
      </c>
    </row>
    <row r="31" spans="1:27" ht="13.2" customHeight="1">
      <c r="A31" s="64" t="s">
        <v>48</v>
      </c>
      <c r="B31" s="31">
        <v>0</v>
      </c>
      <c r="C31" s="31">
        <v>0</v>
      </c>
      <c r="D31" s="106">
        <v>9.6</v>
      </c>
      <c r="E31" s="106">
        <v>10.5</v>
      </c>
      <c r="F31" s="106">
        <v>24</v>
      </c>
      <c r="G31" s="31">
        <v>35.4</v>
      </c>
      <c r="H31" s="31">
        <v>32.5</v>
      </c>
      <c r="I31" s="31"/>
      <c r="J31" s="31">
        <v>31.2</v>
      </c>
      <c r="K31" s="107">
        <v>4.0999999999999996</v>
      </c>
      <c r="L31" s="107"/>
      <c r="M31" s="31">
        <v>0</v>
      </c>
      <c r="N31" s="107">
        <v>3.3</v>
      </c>
      <c r="O31" s="107"/>
      <c r="P31" s="31">
        <v>0</v>
      </c>
      <c r="Q31" s="31">
        <v>99.7</v>
      </c>
      <c r="R31" s="31"/>
      <c r="S31" s="31">
        <v>103.1</v>
      </c>
      <c r="T31" s="47"/>
      <c r="U31" s="265" t="s">
        <v>346</v>
      </c>
      <c r="V31" s="295">
        <f>SUM($F$160:$H$160)</f>
        <v>9568.7999999999993</v>
      </c>
    </row>
    <row r="32" spans="1:27" ht="13.2" customHeight="1">
      <c r="A32" s="64" t="s">
        <v>49</v>
      </c>
      <c r="B32" s="31">
        <v>0</v>
      </c>
      <c r="C32" s="106">
        <v>7.5</v>
      </c>
      <c r="D32" s="106">
        <v>19.7</v>
      </c>
      <c r="E32" s="31">
        <v>65.7</v>
      </c>
      <c r="F32" s="31">
        <v>213.5</v>
      </c>
      <c r="G32" s="31">
        <v>397.7</v>
      </c>
      <c r="H32" s="31">
        <v>765.7</v>
      </c>
      <c r="I32" s="31"/>
      <c r="J32" s="31">
        <v>452.1</v>
      </c>
      <c r="K32" s="31">
        <v>311.8</v>
      </c>
      <c r="L32" s="31"/>
      <c r="M32" s="31">
        <v>255.9</v>
      </c>
      <c r="N32" s="31">
        <v>59.3</v>
      </c>
      <c r="O32" s="31"/>
      <c r="P32" s="107">
        <v>1.9</v>
      </c>
      <c r="Q32" s="31">
        <v>1462.6</v>
      </c>
      <c r="R32" s="31"/>
      <c r="S32" s="31">
        <v>1462.9</v>
      </c>
      <c r="T32" s="47"/>
      <c r="U32" s="266" t="s">
        <v>616</v>
      </c>
      <c r="V32" s="296">
        <f>V30/V31</f>
        <v>0.10848800267536159</v>
      </c>
    </row>
    <row r="33" spans="1:42" ht="13.2" customHeight="1">
      <c r="A33" s="64" t="s">
        <v>50</v>
      </c>
      <c r="B33" s="106">
        <v>5.2</v>
      </c>
      <c r="C33" s="106">
        <v>15.4</v>
      </c>
      <c r="D33" s="31">
        <v>50.8</v>
      </c>
      <c r="E33" s="31">
        <v>32.4</v>
      </c>
      <c r="F33" s="31">
        <v>32.6</v>
      </c>
      <c r="G33" s="106">
        <v>27.5</v>
      </c>
      <c r="H33" s="31">
        <v>26.3</v>
      </c>
      <c r="I33" s="31"/>
      <c r="J33" s="106">
        <v>14.5</v>
      </c>
      <c r="K33" s="106">
        <v>6.4</v>
      </c>
      <c r="L33" s="106"/>
      <c r="M33" s="107">
        <v>2.2999999999999998</v>
      </c>
      <c r="N33" s="107">
        <v>3.4</v>
      </c>
      <c r="O33" s="107"/>
      <c r="P33" s="107">
        <v>5.3</v>
      </c>
      <c r="Q33" s="31">
        <v>179.3</v>
      </c>
      <c r="R33" s="31"/>
      <c r="S33" s="31">
        <v>185</v>
      </c>
      <c r="T33" s="47"/>
    </row>
    <row r="34" spans="1:42" ht="13.2" customHeight="1">
      <c r="A34" s="64" t="s">
        <v>107</v>
      </c>
      <c r="B34" s="31">
        <v>23</v>
      </c>
      <c r="C34" s="31">
        <v>74.2</v>
      </c>
      <c r="D34" s="31">
        <v>193.2</v>
      </c>
      <c r="E34" s="31">
        <v>269.10000000000002</v>
      </c>
      <c r="F34" s="31">
        <v>460.9</v>
      </c>
      <c r="G34" s="31">
        <v>784.2</v>
      </c>
      <c r="H34" s="31">
        <v>1414.1</v>
      </c>
      <c r="I34" s="31"/>
      <c r="J34" s="31">
        <v>818.1</v>
      </c>
      <c r="K34" s="31">
        <v>596.1</v>
      </c>
      <c r="L34" s="31"/>
      <c r="M34" s="31">
        <v>469.5</v>
      </c>
      <c r="N34" s="31">
        <v>124.2</v>
      </c>
      <c r="O34" s="31"/>
      <c r="P34" s="31">
        <v>34.1</v>
      </c>
      <c r="Q34" s="31">
        <v>3185.3</v>
      </c>
      <c r="R34" s="31"/>
      <c r="S34" s="31">
        <v>3213.8</v>
      </c>
      <c r="T34" s="47"/>
      <c r="U34" s="47"/>
      <c r="V34" s="6"/>
    </row>
    <row r="35" spans="1:42" ht="13.2" customHeight="1">
      <c r="A35" s="66"/>
      <c r="B35" s="63"/>
      <c r="C35" s="63"/>
      <c r="D35" s="63"/>
      <c r="E35" s="63"/>
      <c r="F35" s="63"/>
      <c r="G35" s="63"/>
      <c r="H35" s="63"/>
      <c r="I35" s="63"/>
      <c r="J35" s="63"/>
      <c r="K35" s="63"/>
      <c r="L35" s="63"/>
      <c r="M35" s="63"/>
      <c r="N35" s="63"/>
      <c r="O35" s="63"/>
      <c r="P35" s="63"/>
      <c r="Q35" s="63"/>
      <c r="R35" s="63"/>
      <c r="S35" s="63"/>
      <c r="T35" s="47"/>
      <c r="U35" s="47"/>
      <c r="V35" s="6"/>
    </row>
    <row r="36" spans="1:42" ht="13.2" customHeight="1">
      <c r="A36" s="10" t="s">
        <v>51</v>
      </c>
      <c r="B36" s="63"/>
      <c r="C36" s="63"/>
      <c r="D36" s="63"/>
      <c r="E36" s="63"/>
      <c r="F36" s="63"/>
      <c r="G36" s="63"/>
      <c r="H36" s="63"/>
      <c r="I36" s="63"/>
      <c r="J36" s="63"/>
      <c r="K36" s="63"/>
      <c r="L36" s="63"/>
      <c r="M36" s="63"/>
      <c r="N36" s="63"/>
      <c r="O36" s="63"/>
      <c r="P36" s="63"/>
      <c r="Q36" s="63"/>
      <c r="R36" s="63"/>
      <c r="S36" s="63"/>
      <c r="T36" s="47"/>
      <c r="U36" s="47"/>
      <c r="V36" s="6"/>
    </row>
    <row r="37" spans="1:42" ht="13.2" customHeight="1">
      <c r="A37" s="64" t="s">
        <v>108</v>
      </c>
      <c r="B37" s="31">
        <v>0</v>
      </c>
      <c r="C37" s="106">
        <v>24.1</v>
      </c>
      <c r="D37" s="31">
        <v>37</v>
      </c>
      <c r="E37" s="31">
        <v>56.1</v>
      </c>
      <c r="F37" s="31">
        <v>47.5</v>
      </c>
      <c r="G37" s="31">
        <v>38</v>
      </c>
      <c r="H37" s="31">
        <v>35.200000000000003</v>
      </c>
      <c r="I37" s="31"/>
      <c r="J37" s="106">
        <v>24.1</v>
      </c>
      <c r="K37" s="106">
        <v>13.7</v>
      </c>
      <c r="L37" s="106"/>
      <c r="M37" s="107">
        <v>6.5</v>
      </c>
      <c r="N37" s="31">
        <v>0</v>
      </c>
      <c r="O37" s="31"/>
      <c r="P37" s="107">
        <v>2.6</v>
      </c>
      <c r="Q37" s="31">
        <v>241.6</v>
      </c>
      <c r="R37" s="31"/>
      <c r="S37" s="31">
        <v>244.5</v>
      </c>
      <c r="T37" s="47"/>
      <c r="U37" s="47"/>
      <c r="V37" s="6"/>
    </row>
    <row r="38" spans="1:42" ht="13.2" customHeight="1">
      <c r="A38" s="64" t="s">
        <v>109</v>
      </c>
      <c r="B38" s="63"/>
      <c r="C38" s="63"/>
      <c r="D38" s="63"/>
      <c r="E38" s="63"/>
      <c r="F38" s="63"/>
      <c r="G38" s="63"/>
      <c r="H38" s="63"/>
      <c r="I38" s="63"/>
      <c r="J38" s="63"/>
      <c r="K38" s="63"/>
      <c r="L38" s="63"/>
      <c r="M38" s="63"/>
      <c r="N38" s="63"/>
      <c r="O38" s="63"/>
      <c r="P38" s="63"/>
      <c r="Q38" s="63"/>
      <c r="R38" s="63"/>
      <c r="S38" s="63"/>
      <c r="T38" s="47"/>
      <c r="U38" s="812" t="s">
        <v>617</v>
      </c>
      <c r="V38" s="813"/>
    </row>
    <row r="39" spans="1:42" ht="13.2" customHeight="1">
      <c r="A39" s="65" t="s">
        <v>110</v>
      </c>
      <c r="B39" s="31">
        <v>44.8</v>
      </c>
      <c r="C39" s="31">
        <v>360.2</v>
      </c>
      <c r="D39" s="31">
        <v>400.2</v>
      </c>
      <c r="E39" s="31">
        <v>379.6</v>
      </c>
      <c r="F39" s="259">
        <v>465.1</v>
      </c>
      <c r="G39" s="260">
        <v>434.4</v>
      </c>
      <c r="H39" s="261">
        <v>418</v>
      </c>
      <c r="I39" s="31"/>
      <c r="J39" s="31">
        <v>280.3</v>
      </c>
      <c r="K39" s="31">
        <v>141</v>
      </c>
      <c r="L39" s="31"/>
      <c r="M39" s="31">
        <v>116.6</v>
      </c>
      <c r="N39" s="31">
        <v>23.8</v>
      </c>
      <c r="O39" s="31"/>
      <c r="P39" s="31">
        <v>101.9</v>
      </c>
      <c r="Q39" s="31">
        <v>2397.1</v>
      </c>
      <c r="R39" s="31"/>
      <c r="S39" s="31">
        <v>2504.5</v>
      </c>
      <c r="T39" s="199"/>
      <c r="U39" s="264" t="s">
        <v>345</v>
      </c>
      <c r="V39" s="262">
        <f>SUM(F39:H39)</f>
        <v>1317.5</v>
      </c>
    </row>
    <row r="40" spans="1:42" ht="13.2" customHeight="1">
      <c r="A40" s="65" t="s">
        <v>111</v>
      </c>
      <c r="B40" s="107">
        <v>5.2</v>
      </c>
      <c r="C40" s="106">
        <v>28</v>
      </c>
      <c r="D40" s="31">
        <v>65.2</v>
      </c>
      <c r="E40" s="31">
        <v>47.2</v>
      </c>
      <c r="F40" s="31">
        <v>35.700000000000003</v>
      </c>
      <c r="G40" s="106">
        <v>28.6</v>
      </c>
      <c r="H40" s="31">
        <v>17.8</v>
      </c>
      <c r="I40" s="31"/>
      <c r="J40" s="106">
        <v>6</v>
      </c>
      <c r="K40" s="106">
        <v>7.9</v>
      </c>
      <c r="L40" s="106"/>
      <c r="M40" s="107">
        <v>6.8</v>
      </c>
      <c r="N40" s="31">
        <v>0</v>
      </c>
      <c r="O40" s="31"/>
      <c r="P40" s="107">
        <v>6.3</v>
      </c>
      <c r="Q40" s="31">
        <v>216.2</v>
      </c>
      <c r="R40" s="31"/>
      <c r="S40" s="31">
        <v>227</v>
      </c>
      <c r="T40" s="47"/>
      <c r="U40" s="265" t="s">
        <v>346</v>
      </c>
      <c r="V40" s="295">
        <f>SUM($F$160:$H$160)</f>
        <v>9568.7999999999993</v>
      </c>
    </row>
    <row r="41" spans="1:42" ht="13.2" customHeight="1">
      <c r="A41" s="65" t="s">
        <v>112</v>
      </c>
      <c r="B41" s="31">
        <v>50.3</v>
      </c>
      <c r="C41" s="31">
        <v>368.3</v>
      </c>
      <c r="D41" s="31">
        <v>426.1</v>
      </c>
      <c r="E41" s="31">
        <v>392.7</v>
      </c>
      <c r="F41" s="31">
        <v>483.7</v>
      </c>
      <c r="G41" s="31">
        <v>450.7</v>
      </c>
      <c r="H41" s="31">
        <v>428.5</v>
      </c>
      <c r="I41" s="31"/>
      <c r="J41" s="31">
        <v>283.2</v>
      </c>
      <c r="K41" s="31">
        <v>145.19999999999999</v>
      </c>
      <c r="L41" s="31"/>
      <c r="M41" s="31">
        <v>116.2</v>
      </c>
      <c r="N41" s="31">
        <v>24.2</v>
      </c>
      <c r="O41" s="31"/>
      <c r="P41" s="31">
        <v>111.8</v>
      </c>
      <c r="Q41" s="31">
        <v>2490.4</v>
      </c>
      <c r="R41" s="31"/>
      <c r="S41" s="31">
        <v>2596.8000000000002</v>
      </c>
      <c r="T41" s="47"/>
      <c r="U41" s="266" t="s">
        <v>616</v>
      </c>
      <c r="V41" s="296">
        <f>V39/V40</f>
        <v>0.13768706629880445</v>
      </c>
      <c r="AA41" s="267"/>
      <c r="AB41" s="268"/>
      <c r="AC41" s="268"/>
      <c r="AD41" s="268"/>
      <c r="AE41" s="268"/>
      <c r="AF41" s="268"/>
      <c r="AG41" s="268"/>
      <c r="AH41" s="268"/>
      <c r="AI41" s="268"/>
      <c r="AJ41" s="268"/>
      <c r="AK41" s="268"/>
      <c r="AL41" s="268"/>
      <c r="AM41" s="268"/>
      <c r="AN41" s="268"/>
      <c r="AO41" s="268"/>
      <c r="AP41" s="269"/>
    </row>
    <row r="42" spans="1:42" ht="13.2" customHeight="1">
      <c r="A42" s="64" t="s">
        <v>113</v>
      </c>
      <c r="B42" s="63"/>
      <c r="C42" s="63"/>
      <c r="D42" s="63"/>
      <c r="E42" s="63"/>
      <c r="F42" s="63"/>
      <c r="G42" s="63"/>
      <c r="H42" s="63"/>
      <c r="I42" s="63"/>
      <c r="J42" s="63"/>
      <c r="K42" s="63"/>
      <c r="L42" s="63"/>
      <c r="M42" s="63"/>
      <c r="N42" s="63"/>
      <c r="O42" s="63"/>
      <c r="P42" s="63"/>
      <c r="Q42" s="63"/>
      <c r="R42" s="63"/>
      <c r="S42" s="63"/>
      <c r="T42" s="47"/>
      <c r="Z42" s="196"/>
      <c r="AA42" s="270"/>
      <c r="AB42" s="271" t="s">
        <v>618</v>
      </c>
      <c r="AC42" s="271"/>
      <c r="AD42" s="272"/>
      <c r="AE42" s="272"/>
      <c r="AF42" s="272"/>
      <c r="AG42" s="272"/>
      <c r="AH42" s="272"/>
      <c r="AI42" s="272"/>
      <c r="AJ42" s="272"/>
      <c r="AK42" s="272"/>
      <c r="AL42" s="272"/>
      <c r="AM42" s="272"/>
      <c r="AN42" s="272"/>
      <c r="AO42" s="272"/>
      <c r="AP42" s="273"/>
    </row>
    <row r="43" spans="1:42" ht="13.2" customHeight="1">
      <c r="A43" s="65" t="s">
        <v>114</v>
      </c>
      <c r="B43" s="31">
        <v>262.5</v>
      </c>
      <c r="C43" s="31">
        <v>532.79999999999995</v>
      </c>
      <c r="D43" s="31">
        <v>485.9</v>
      </c>
      <c r="E43" s="31">
        <v>397.4</v>
      </c>
      <c r="F43" s="31">
        <v>413.2</v>
      </c>
      <c r="G43" s="31">
        <v>348.5</v>
      </c>
      <c r="H43" s="31">
        <v>359.8</v>
      </c>
      <c r="I43" s="31"/>
      <c r="J43" s="31">
        <v>225.7</v>
      </c>
      <c r="K43" s="31">
        <v>134.19999999999999</v>
      </c>
      <c r="L43" s="31"/>
      <c r="M43" s="31">
        <v>111.1</v>
      </c>
      <c r="N43" s="31">
        <v>23.3</v>
      </c>
      <c r="O43" s="31"/>
      <c r="P43" s="31">
        <v>393.6</v>
      </c>
      <c r="Q43" s="31">
        <v>2404</v>
      </c>
      <c r="R43" s="31"/>
      <c r="S43" s="31">
        <v>2799.8</v>
      </c>
      <c r="T43" s="47"/>
      <c r="U43" s="47"/>
      <c r="V43" s="6"/>
      <c r="AA43" s="270"/>
      <c r="AB43" s="277" t="s">
        <v>619</v>
      </c>
      <c r="AC43" s="279">
        <f>SUM(B39:H39)</f>
        <v>2502.3000000000002</v>
      </c>
      <c r="AD43" s="272"/>
      <c r="AE43" s="272"/>
      <c r="AF43" s="272"/>
      <c r="AG43" s="272"/>
      <c r="AH43" s="272"/>
      <c r="AI43" s="272"/>
      <c r="AJ43" s="272"/>
      <c r="AK43" s="272"/>
      <c r="AL43" s="272"/>
      <c r="AM43" s="272"/>
      <c r="AN43" s="272"/>
      <c r="AO43" s="272"/>
      <c r="AP43" s="273"/>
    </row>
    <row r="44" spans="1:42" ht="13.2" customHeight="1">
      <c r="A44" s="65" t="s">
        <v>115</v>
      </c>
      <c r="B44" s="31">
        <v>37.299999999999997</v>
      </c>
      <c r="C44" s="31">
        <v>193.4</v>
      </c>
      <c r="D44" s="31">
        <v>88</v>
      </c>
      <c r="E44" s="31">
        <v>109.4</v>
      </c>
      <c r="F44" s="31">
        <v>83.5</v>
      </c>
      <c r="G44" s="31">
        <v>106.7</v>
      </c>
      <c r="H44" s="31">
        <v>61.1</v>
      </c>
      <c r="I44" s="31"/>
      <c r="J44" s="31">
        <v>39.5</v>
      </c>
      <c r="K44" s="106">
        <v>17.8</v>
      </c>
      <c r="L44" s="106"/>
      <c r="M44" s="106">
        <v>19.899999999999999</v>
      </c>
      <c r="N44" s="106">
        <v>4.0999999999999996</v>
      </c>
      <c r="O44" s="106"/>
      <c r="P44" s="31">
        <v>73</v>
      </c>
      <c r="Q44" s="31">
        <v>603.9</v>
      </c>
      <c r="R44" s="31"/>
      <c r="S44" s="31">
        <v>672.4</v>
      </c>
      <c r="T44" s="47"/>
      <c r="U44" s="47"/>
      <c r="V44" s="6"/>
      <c r="AA44" s="270"/>
      <c r="AB44" s="278" t="s">
        <v>271</v>
      </c>
      <c r="AC44" s="280">
        <v>2504.5</v>
      </c>
      <c r="AD44" s="272"/>
      <c r="AE44" s="272"/>
      <c r="AF44" s="272"/>
      <c r="AG44" s="272"/>
      <c r="AH44" s="272"/>
      <c r="AI44" s="272"/>
      <c r="AJ44" s="272"/>
      <c r="AK44" s="272"/>
      <c r="AL44" s="272"/>
      <c r="AM44" s="272"/>
      <c r="AN44" s="272"/>
      <c r="AO44" s="272"/>
      <c r="AP44" s="273"/>
    </row>
    <row r="45" spans="1:42" ht="13.2" customHeight="1">
      <c r="A45" s="65" t="s">
        <v>116</v>
      </c>
      <c r="B45" s="31">
        <v>42</v>
      </c>
      <c r="C45" s="31">
        <v>55.2</v>
      </c>
      <c r="D45" s="31">
        <v>58.7</v>
      </c>
      <c r="E45" s="31">
        <v>67.7</v>
      </c>
      <c r="F45" s="31">
        <v>83.8</v>
      </c>
      <c r="G45" s="31">
        <v>52.7</v>
      </c>
      <c r="H45" s="31">
        <v>54.8</v>
      </c>
      <c r="I45" s="31"/>
      <c r="J45" s="31">
        <v>31.5</v>
      </c>
      <c r="K45" s="106">
        <v>20.7</v>
      </c>
      <c r="L45" s="106"/>
      <c r="M45" s="106">
        <v>16.2</v>
      </c>
      <c r="N45" s="106">
        <v>3.1</v>
      </c>
      <c r="O45" s="106"/>
      <c r="P45" s="31">
        <v>61</v>
      </c>
      <c r="Q45" s="31">
        <v>356.4</v>
      </c>
      <c r="R45" s="31"/>
      <c r="S45" s="31">
        <v>419.1</v>
      </c>
      <c r="T45" s="47"/>
      <c r="U45" s="47"/>
      <c r="V45" s="6"/>
      <c r="AA45" s="270"/>
      <c r="AB45" s="277" t="s">
        <v>620</v>
      </c>
      <c r="AC45" s="280" t="s">
        <v>621</v>
      </c>
      <c r="AD45" s="272"/>
      <c r="AE45" s="272"/>
      <c r="AF45" s="272"/>
      <c r="AG45" s="272"/>
      <c r="AH45" s="272"/>
      <c r="AI45" s="272"/>
      <c r="AJ45" s="272"/>
      <c r="AK45" s="272"/>
      <c r="AL45" s="272"/>
      <c r="AM45" s="272"/>
      <c r="AN45" s="272"/>
      <c r="AO45" s="272"/>
      <c r="AP45" s="273"/>
    </row>
    <row r="46" spans="1:42" ht="13.2" customHeight="1">
      <c r="A46" s="65" t="s">
        <v>117</v>
      </c>
      <c r="B46" s="31">
        <v>32.4</v>
      </c>
      <c r="C46" s="31">
        <v>67.7</v>
      </c>
      <c r="D46" s="31">
        <v>72.400000000000006</v>
      </c>
      <c r="E46" s="31">
        <v>58.4</v>
      </c>
      <c r="F46" s="31">
        <v>56.8</v>
      </c>
      <c r="G46" s="31">
        <v>31.9</v>
      </c>
      <c r="H46" s="106">
        <v>21.9</v>
      </c>
      <c r="I46" s="106"/>
      <c r="J46" s="106">
        <v>18.8</v>
      </c>
      <c r="K46" s="107">
        <v>3.6</v>
      </c>
      <c r="L46" s="107"/>
      <c r="M46" s="107">
        <v>2.2999999999999998</v>
      </c>
      <c r="N46" s="107">
        <v>2.4</v>
      </c>
      <c r="O46" s="107"/>
      <c r="P46" s="31">
        <v>50.4</v>
      </c>
      <c r="Q46" s="31">
        <v>287</v>
      </c>
      <c r="R46" s="31"/>
      <c r="S46" s="31">
        <v>343</v>
      </c>
      <c r="T46" s="47"/>
      <c r="U46" s="47"/>
      <c r="V46" s="6"/>
      <c r="AA46" s="270"/>
      <c r="AB46" s="272"/>
      <c r="AC46" s="272"/>
      <c r="AD46" s="272"/>
      <c r="AE46" s="272"/>
      <c r="AF46" s="272"/>
      <c r="AG46" s="272"/>
      <c r="AH46" s="272"/>
      <c r="AI46" s="272"/>
      <c r="AJ46" s="272"/>
      <c r="AK46" s="272"/>
      <c r="AL46" s="272"/>
      <c r="AM46" s="272"/>
      <c r="AN46" s="272"/>
      <c r="AO46" s="272"/>
      <c r="AP46" s="273"/>
    </row>
    <row r="47" spans="1:42" ht="13.2" customHeight="1">
      <c r="A47" s="65" t="s">
        <v>118</v>
      </c>
      <c r="B47" s="107">
        <v>5.7</v>
      </c>
      <c r="C47" s="31">
        <v>39.799999999999997</v>
      </c>
      <c r="D47" s="31">
        <v>51.8</v>
      </c>
      <c r="E47" s="31">
        <v>67.5</v>
      </c>
      <c r="F47" s="31">
        <v>89.8</v>
      </c>
      <c r="G47" s="31">
        <v>48.9</v>
      </c>
      <c r="H47" s="31">
        <v>64.8</v>
      </c>
      <c r="I47" s="31"/>
      <c r="J47" s="31">
        <v>47.2</v>
      </c>
      <c r="K47" s="106">
        <v>16.8</v>
      </c>
      <c r="L47" s="106"/>
      <c r="M47" s="107">
        <v>10.5</v>
      </c>
      <c r="N47" s="31">
        <v>0</v>
      </c>
      <c r="O47" s="31"/>
      <c r="P47" s="106">
        <v>12.2</v>
      </c>
      <c r="Q47" s="31">
        <v>349.3</v>
      </c>
      <c r="R47" s="31"/>
      <c r="S47" s="31">
        <v>360.7</v>
      </c>
      <c r="T47" s="47"/>
      <c r="U47" s="47"/>
      <c r="V47" s="6"/>
      <c r="AA47" s="270"/>
      <c r="AB47" s="272"/>
      <c r="AC47" s="272"/>
      <c r="AD47" s="272"/>
      <c r="AE47" s="272"/>
      <c r="AF47" s="272"/>
      <c r="AG47" s="272"/>
      <c r="AH47" s="272"/>
      <c r="AI47" s="272"/>
      <c r="AJ47" s="272"/>
      <c r="AK47" s="272"/>
      <c r="AL47" s="272"/>
      <c r="AM47" s="272"/>
      <c r="AN47" s="272"/>
      <c r="AO47" s="272"/>
      <c r="AP47" s="273"/>
    </row>
    <row r="48" spans="1:42" ht="13.2" customHeight="1">
      <c r="A48" s="65" t="s">
        <v>119</v>
      </c>
      <c r="B48" s="31">
        <v>280.7</v>
      </c>
      <c r="C48" s="31">
        <v>588.4</v>
      </c>
      <c r="D48" s="31">
        <v>551.4</v>
      </c>
      <c r="E48" s="31">
        <v>444.9</v>
      </c>
      <c r="F48" s="31">
        <v>480.7</v>
      </c>
      <c r="G48" s="31">
        <v>399</v>
      </c>
      <c r="H48" s="31">
        <v>433.5</v>
      </c>
      <c r="I48" s="31"/>
      <c r="J48" s="31">
        <v>274.39999999999998</v>
      </c>
      <c r="K48" s="31">
        <v>154</v>
      </c>
      <c r="L48" s="31"/>
      <c r="M48" s="31">
        <v>126.3</v>
      </c>
      <c r="N48" s="31">
        <v>29</v>
      </c>
      <c r="O48" s="31"/>
      <c r="P48" s="31">
        <v>424.5</v>
      </c>
      <c r="Q48" s="31">
        <v>2747.7</v>
      </c>
      <c r="R48" s="31"/>
      <c r="S48" s="31">
        <v>3169</v>
      </c>
      <c r="T48" s="47"/>
      <c r="U48" s="47"/>
      <c r="V48" s="6"/>
      <c r="AA48" s="270"/>
      <c r="AB48" s="272"/>
      <c r="AC48" s="272"/>
      <c r="AD48" s="272"/>
      <c r="AE48" s="272"/>
      <c r="AF48" s="272"/>
      <c r="AG48" s="272"/>
      <c r="AH48" s="272"/>
      <c r="AI48" s="272"/>
      <c r="AJ48" s="272"/>
      <c r="AK48" s="272"/>
      <c r="AL48" s="272"/>
      <c r="AM48" s="272"/>
      <c r="AN48" s="272"/>
      <c r="AO48" s="272"/>
      <c r="AP48" s="273"/>
    </row>
    <row r="49" spans="1:42" ht="13.2" customHeight="1">
      <c r="A49" s="64" t="s">
        <v>120</v>
      </c>
      <c r="B49" s="31">
        <v>263.8</v>
      </c>
      <c r="C49" s="31">
        <v>155.4</v>
      </c>
      <c r="D49" s="31">
        <v>65.099999999999994</v>
      </c>
      <c r="E49" s="31">
        <v>64.3</v>
      </c>
      <c r="F49" s="31">
        <v>61.8</v>
      </c>
      <c r="G49" s="31">
        <v>40</v>
      </c>
      <c r="H49" s="31">
        <v>33.6</v>
      </c>
      <c r="I49" s="31"/>
      <c r="J49" s="106">
        <v>24.1</v>
      </c>
      <c r="K49" s="106">
        <v>10.6</v>
      </c>
      <c r="L49" s="106"/>
      <c r="M49" s="107">
        <v>9.4</v>
      </c>
      <c r="N49" s="31">
        <v>0</v>
      </c>
      <c r="O49" s="31"/>
      <c r="P49" s="31">
        <v>318.8</v>
      </c>
      <c r="Q49" s="31">
        <v>357.1</v>
      </c>
      <c r="R49" s="31"/>
      <c r="S49" s="31">
        <v>681.9</v>
      </c>
      <c r="T49" s="47"/>
      <c r="U49" s="47"/>
      <c r="V49" s="6"/>
      <c r="AA49" s="270"/>
      <c r="AB49" s="272"/>
      <c r="AC49" s="272"/>
      <c r="AD49" s="272"/>
      <c r="AE49" s="272"/>
      <c r="AF49" s="272"/>
      <c r="AG49" s="272"/>
      <c r="AH49" s="272"/>
      <c r="AI49" s="272"/>
      <c r="AJ49" s="272"/>
      <c r="AK49" s="272"/>
      <c r="AL49" s="272"/>
      <c r="AM49" s="272"/>
      <c r="AN49" s="272"/>
      <c r="AO49" s="272"/>
      <c r="AP49" s="273"/>
    </row>
    <row r="50" spans="1:42" ht="13.2" customHeight="1">
      <c r="A50" s="64" t="s">
        <v>121</v>
      </c>
      <c r="B50" s="31">
        <v>161.80000000000001</v>
      </c>
      <c r="C50" s="31">
        <v>62.4</v>
      </c>
      <c r="D50" s="31">
        <v>41.4</v>
      </c>
      <c r="E50" s="106">
        <v>31.1</v>
      </c>
      <c r="F50" s="106">
        <v>11.6</v>
      </c>
      <c r="G50" s="31">
        <v>0</v>
      </c>
      <c r="H50" s="107">
        <v>8.1</v>
      </c>
      <c r="I50" s="107"/>
      <c r="J50" s="106">
        <v>6</v>
      </c>
      <c r="K50" s="107">
        <v>6.7</v>
      </c>
      <c r="L50" s="107"/>
      <c r="M50" s="107">
        <v>6.7</v>
      </c>
      <c r="N50" s="31">
        <v>0</v>
      </c>
      <c r="O50" s="31"/>
      <c r="P50" s="31">
        <v>192.7</v>
      </c>
      <c r="Q50" s="31">
        <v>127.4</v>
      </c>
      <c r="R50" s="31"/>
      <c r="S50" s="31">
        <v>315.39999999999998</v>
      </c>
      <c r="T50" s="47"/>
      <c r="U50" s="47"/>
      <c r="V50" s="6"/>
      <c r="AA50" s="270"/>
      <c r="AB50" s="272"/>
      <c r="AC50" s="272"/>
      <c r="AD50" s="272"/>
      <c r="AE50" s="272"/>
      <c r="AF50" s="272"/>
      <c r="AG50" s="272"/>
      <c r="AH50" s="272"/>
      <c r="AI50" s="272"/>
      <c r="AJ50" s="272"/>
      <c r="AK50" s="272"/>
      <c r="AL50" s="272"/>
      <c r="AM50" s="272"/>
      <c r="AN50" s="272"/>
      <c r="AO50" s="272"/>
      <c r="AP50" s="273"/>
    </row>
    <row r="51" spans="1:42" ht="13.2" customHeight="1">
      <c r="A51" s="64" t="s">
        <v>122</v>
      </c>
      <c r="B51" s="31">
        <v>37.200000000000003</v>
      </c>
      <c r="C51" s="106">
        <v>63.9</v>
      </c>
      <c r="D51" s="31">
        <v>68</v>
      </c>
      <c r="E51" s="31">
        <v>44.3</v>
      </c>
      <c r="F51" s="31">
        <v>44.6</v>
      </c>
      <c r="G51" s="31">
        <v>40.799999999999997</v>
      </c>
      <c r="H51" s="31">
        <v>78.5</v>
      </c>
      <c r="I51" s="31"/>
      <c r="J51" s="106">
        <v>31.2</v>
      </c>
      <c r="K51" s="31">
        <v>47.3</v>
      </c>
      <c r="L51" s="31"/>
      <c r="M51" s="31">
        <v>25.1</v>
      </c>
      <c r="N51" s="106">
        <v>22.4</v>
      </c>
      <c r="O51" s="106"/>
      <c r="P51" s="31">
        <v>58.2</v>
      </c>
      <c r="Q51" s="31">
        <v>318.39999999999998</v>
      </c>
      <c r="R51" s="31"/>
      <c r="S51" s="31">
        <v>373.7</v>
      </c>
      <c r="T51" s="47"/>
      <c r="U51" s="47"/>
      <c r="V51" s="6"/>
      <c r="AA51" s="270"/>
      <c r="AB51" s="272"/>
      <c r="AC51" s="272"/>
      <c r="AD51" s="272"/>
      <c r="AE51" s="272"/>
      <c r="AF51" s="272"/>
      <c r="AG51" s="272"/>
      <c r="AH51" s="272"/>
      <c r="AI51" s="272"/>
      <c r="AJ51" s="272"/>
      <c r="AK51" s="272"/>
      <c r="AL51" s="272"/>
      <c r="AM51" s="272"/>
      <c r="AN51" s="272"/>
      <c r="AO51" s="272"/>
      <c r="AP51" s="273"/>
    </row>
    <row r="52" spans="1:42" ht="13.2" customHeight="1">
      <c r="A52" s="64" t="s">
        <v>123</v>
      </c>
      <c r="B52" s="31">
        <v>509.8</v>
      </c>
      <c r="C52" s="31">
        <v>787.5</v>
      </c>
      <c r="D52" s="31">
        <v>768.6</v>
      </c>
      <c r="E52" s="31">
        <v>666.5</v>
      </c>
      <c r="F52" s="31">
        <v>743.8</v>
      </c>
      <c r="G52" s="31">
        <v>649.6</v>
      </c>
      <c r="H52" s="31">
        <v>725</v>
      </c>
      <c r="I52" s="31"/>
      <c r="J52" s="31">
        <v>448.5</v>
      </c>
      <c r="K52" s="31">
        <v>273.10000000000002</v>
      </c>
      <c r="L52" s="31"/>
      <c r="M52" s="31">
        <v>210.5</v>
      </c>
      <c r="N52" s="31">
        <v>60.1</v>
      </c>
      <c r="O52" s="31"/>
      <c r="P52" s="31">
        <v>717.8</v>
      </c>
      <c r="Q52" s="31">
        <v>4129.6000000000004</v>
      </c>
      <c r="R52" s="31"/>
      <c r="S52" s="31">
        <v>4842.1000000000004</v>
      </c>
      <c r="T52" s="47"/>
      <c r="U52" s="47"/>
      <c r="V52" s="6"/>
      <c r="AA52" s="270"/>
      <c r="AB52" s="272"/>
      <c r="AC52" s="272"/>
      <c r="AD52" s="272"/>
      <c r="AE52" s="272"/>
      <c r="AF52" s="272"/>
      <c r="AG52" s="272"/>
      <c r="AH52" s="272"/>
      <c r="AI52" s="272"/>
      <c r="AJ52" s="272"/>
      <c r="AK52" s="272"/>
      <c r="AL52" s="272"/>
      <c r="AM52" s="272"/>
      <c r="AN52" s="272"/>
      <c r="AO52" s="272"/>
      <c r="AP52" s="273"/>
    </row>
    <row r="53" spans="1:42" ht="13.2" customHeight="1">
      <c r="A53" s="66"/>
      <c r="B53" s="63"/>
      <c r="C53" s="63"/>
      <c r="D53" s="63"/>
      <c r="E53" s="63"/>
      <c r="F53" s="63"/>
      <c r="G53" s="63"/>
      <c r="H53" s="63"/>
      <c r="I53" s="63"/>
      <c r="J53" s="63"/>
      <c r="K53" s="63"/>
      <c r="L53" s="63"/>
      <c r="M53" s="63"/>
      <c r="N53" s="63"/>
      <c r="O53" s="63"/>
      <c r="P53" s="63"/>
      <c r="Q53" s="63"/>
      <c r="R53" s="63"/>
      <c r="S53" s="63"/>
      <c r="T53" s="47"/>
      <c r="U53" s="47"/>
      <c r="V53" s="6"/>
      <c r="AA53" s="270"/>
      <c r="AB53" s="272"/>
      <c r="AC53" s="272"/>
      <c r="AD53" s="272"/>
      <c r="AE53" s="272"/>
      <c r="AF53" s="272"/>
      <c r="AG53" s="272"/>
      <c r="AH53" s="272"/>
      <c r="AI53" s="272"/>
      <c r="AJ53" s="272"/>
      <c r="AK53" s="272"/>
      <c r="AL53" s="272"/>
      <c r="AM53" s="272"/>
      <c r="AN53" s="272"/>
      <c r="AO53" s="272"/>
      <c r="AP53" s="273"/>
    </row>
    <row r="54" spans="1:42" ht="13.2" customHeight="1">
      <c r="A54" s="10" t="s">
        <v>52</v>
      </c>
      <c r="B54" s="63"/>
      <c r="C54" s="63"/>
      <c r="D54" s="63"/>
      <c r="E54" s="63"/>
      <c r="F54" s="63"/>
      <c r="G54" s="63"/>
      <c r="H54" s="63"/>
      <c r="I54" s="63"/>
      <c r="J54" s="63"/>
      <c r="K54" s="63"/>
      <c r="L54" s="63"/>
      <c r="M54" s="63"/>
      <c r="N54" s="63"/>
      <c r="O54" s="63"/>
      <c r="P54" s="63"/>
      <c r="Q54" s="63"/>
      <c r="R54" s="63"/>
      <c r="S54" s="63"/>
      <c r="T54" s="47"/>
      <c r="U54" s="47"/>
      <c r="V54" s="6"/>
      <c r="AA54" s="270"/>
      <c r="AB54" s="272"/>
      <c r="AC54" s="272"/>
      <c r="AD54" s="272"/>
      <c r="AE54" s="272"/>
      <c r="AF54" s="272"/>
      <c r="AG54" s="272"/>
      <c r="AH54" s="272"/>
      <c r="AI54" s="272"/>
      <c r="AJ54" s="272"/>
      <c r="AK54" s="272"/>
      <c r="AL54" s="272"/>
      <c r="AM54" s="272"/>
      <c r="AN54" s="272"/>
      <c r="AO54" s="272"/>
      <c r="AP54" s="273"/>
    </row>
    <row r="55" spans="1:42" ht="13.2" customHeight="1">
      <c r="A55" s="64" t="s">
        <v>53</v>
      </c>
      <c r="B55" s="106">
        <v>20.399999999999999</v>
      </c>
      <c r="C55" s="106">
        <v>17.3</v>
      </c>
      <c r="D55" s="107">
        <v>8.1999999999999993</v>
      </c>
      <c r="E55" s="106">
        <v>23.5</v>
      </c>
      <c r="F55" s="106">
        <v>26.9</v>
      </c>
      <c r="G55" s="106">
        <v>15.3</v>
      </c>
      <c r="H55" s="31">
        <v>34.200000000000003</v>
      </c>
      <c r="I55" s="31"/>
      <c r="J55" s="31">
        <v>21.7</v>
      </c>
      <c r="K55" s="106">
        <v>11.7</v>
      </c>
      <c r="L55" s="106"/>
      <c r="M55" s="107">
        <v>7.7</v>
      </c>
      <c r="N55" s="31">
        <v>0</v>
      </c>
      <c r="O55" s="31"/>
      <c r="P55" s="106">
        <v>25.9</v>
      </c>
      <c r="Q55" s="31">
        <v>121.3</v>
      </c>
      <c r="R55" s="31"/>
      <c r="S55" s="31">
        <v>151.80000000000001</v>
      </c>
      <c r="T55" s="47"/>
      <c r="U55" s="47"/>
      <c r="V55" s="6"/>
      <c r="AA55" s="270"/>
      <c r="AB55" s="272"/>
      <c r="AC55" s="272"/>
      <c r="AD55" s="272"/>
      <c r="AE55" s="272"/>
      <c r="AF55" s="272"/>
      <c r="AG55" s="272"/>
      <c r="AH55" s="272"/>
      <c r="AI55" s="272"/>
      <c r="AJ55" s="272"/>
      <c r="AK55" s="272"/>
      <c r="AL55" s="272"/>
      <c r="AM55" s="272"/>
      <c r="AN55" s="272"/>
      <c r="AO55" s="272"/>
      <c r="AP55" s="273"/>
    </row>
    <row r="56" spans="1:42" ht="13.2" customHeight="1">
      <c r="A56" s="64" t="s">
        <v>54</v>
      </c>
      <c r="B56" s="106">
        <v>41</v>
      </c>
      <c r="C56" s="31">
        <v>186</v>
      </c>
      <c r="D56" s="31">
        <v>274.2</v>
      </c>
      <c r="E56" s="31">
        <v>326.7</v>
      </c>
      <c r="F56" s="31">
        <v>295.60000000000002</v>
      </c>
      <c r="G56" s="31">
        <v>216.3</v>
      </c>
      <c r="H56" s="31">
        <v>144.1</v>
      </c>
      <c r="I56" s="31"/>
      <c r="J56" s="31">
        <v>95.3</v>
      </c>
      <c r="K56" s="31">
        <v>52.3</v>
      </c>
      <c r="L56" s="31"/>
      <c r="M56" s="31">
        <v>41.8</v>
      </c>
      <c r="N56" s="106">
        <v>6.8</v>
      </c>
      <c r="O56" s="106"/>
      <c r="P56" s="31">
        <v>70.599999999999994</v>
      </c>
      <c r="Q56" s="31">
        <v>1414.4</v>
      </c>
      <c r="R56" s="31"/>
      <c r="S56" s="31">
        <v>1488.3</v>
      </c>
      <c r="T56" s="47"/>
      <c r="U56" s="47"/>
      <c r="V56" s="6"/>
      <c r="AA56" s="270"/>
      <c r="AB56" s="272"/>
      <c r="AC56" s="272"/>
      <c r="AD56" s="272"/>
      <c r="AE56" s="272"/>
      <c r="AF56" s="272"/>
      <c r="AG56" s="272"/>
      <c r="AH56" s="272"/>
      <c r="AI56" s="272"/>
      <c r="AJ56" s="272"/>
      <c r="AK56" s="272"/>
      <c r="AL56" s="272"/>
      <c r="AM56" s="272"/>
      <c r="AN56" s="272"/>
      <c r="AO56" s="272"/>
      <c r="AP56" s="273"/>
    </row>
    <row r="57" spans="1:42" ht="13.2" customHeight="1">
      <c r="A57" s="64" t="s">
        <v>124</v>
      </c>
      <c r="B57" s="106">
        <v>15.1</v>
      </c>
      <c r="C57" s="106">
        <v>18.8</v>
      </c>
      <c r="D57" s="106">
        <v>13.7</v>
      </c>
      <c r="E57" s="31">
        <v>32.200000000000003</v>
      </c>
      <c r="F57" s="31">
        <v>53.4</v>
      </c>
      <c r="G57" s="31">
        <v>34.6</v>
      </c>
      <c r="H57" s="31">
        <v>51.8</v>
      </c>
      <c r="I57" s="31"/>
      <c r="J57" s="31">
        <v>29</v>
      </c>
      <c r="K57" s="106">
        <v>17.100000000000001</v>
      </c>
      <c r="L57" s="106"/>
      <c r="M57" s="106">
        <v>16.7</v>
      </c>
      <c r="N57" s="107">
        <v>2.1</v>
      </c>
      <c r="O57" s="107"/>
      <c r="P57" s="107">
        <v>14.4</v>
      </c>
      <c r="Q57" s="31">
        <v>195.5</v>
      </c>
      <c r="R57" s="31"/>
      <c r="S57" s="31">
        <v>211</v>
      </c>
      <c r="T57" s="47"/>
      <c r="U57" s="47"/>
      <c r="V57" s="6"/>
      <c r="AA57" s="270"/>
      <c r="AB57" s="272"/>
      <c r="AC57" s="272"/>
      <c r="AD57" s="272"/>
      <c r="AE57" s="272"/>
      <c r="AF57" s="272"/>
      <c r="AG57" s="272"/>
      <c r="AH57" s="272"/>
      <c r="AI57" s="272"/>
      <c r="AJ57" s="272"/>
      <c r="AK57" s="272"/>
      <c r="AL57" s="272"/>
      <c r="AM57" s="272"/>
      <c r="AN57" s="272"/>
      <c r="AO57" s="272"/>
      <c r="AP57" s="273"/>
    </row>
    <row r="58" spans="1:42" ht="13.2" customHeight="1">
      <c r="A58" s="64" t="s">
        <v>125</v>
      </c>
      <c r="B58" s="31">
        <v>78.900000000000006</v>
      </c>
      <c r="C58" s="31">
        <v>208</v>
      </c>
      <c r="D58" s="31">
        <v>293.5</v>
      </c>
      <c r="E58" s="31">
        <v>374.2</v>
      </c>
      <c r="F58" s="31">
        <v>362.6</v>
      </c>
      <c r="G58" s="31">
        <v>257.39999999999998</v>
      </c>
      <c r="H58" s="31">
        <v>219.9</v>
      </c>
      <c r="I58" s="31"/>
      <c r="J58" s="31">
        <v>140.6</v>
      </c>
      <c r="K58" s="31">
        <v>83.9</v>
      </c>
      <c r="L58" s="31"/>
      <c r="M58" s="31">
        <v>67.900000000000006</v>
      </c>
      <c r="N58" s="106">
        <v>12.5</v>
      </c>
      <c r="O58" s="106"/>
      <c r="P58" s="31">
        <v>112.4</v>
      </c>
      <c r="Q58" s="31">
        <v>1692.8</v>
      </c>
      <c r="R58" s="31"/>
      <c r="S58" s="31">
        <v>1806.5</v>
      </c>
      <c r="T58" s="47"/>
      <c r="U58" s="47"/>
      <c r="V58" s="6"/>
      <c r="AA58" s="270"/>
      <c r="AB58" s="272"/>
      <c r="AC58" s="272"/>
      <c r="AD58" s="272"/>
      <c r="AE58" s="272"/>
      <c r="AF58" s="272"/>
      <c r="AG58" s="272"/>
      <c r="AH58" s="272"/>
      <c r="AI58" s="272"/>
      <c r="AJ58" s="272"/>
      <c r="AK58" s="272"/>
      <c r="AL58" s="272"/>
      <c r="AM58" s="272"/>
      <c r="AN58" s="272"/>
      <c r="AO58" s="272"/>
      <c r="AP58" s="273"/>
    </row>
    <row r="59" spans="1:42" ht="13.2" customHeight="1">
      <c r="A59" s="66"/>
      <c r="B59" s="63"/>
      <c r="C59" s="63"/>
      <c r="D59" s="63"/>
      <c r="E59" s="63"/>
      <c r="F59" s="63"/>
      <c r="G59" s="63"/>
      <c r="H59" s="63"/>
      <c r="I59" s="63"/>
      <c r="J59" s="63"/>
      <c r="K59" s="63"/>
      <c r="L59" s="63"/>
      <c r="M59" s="63"/>
      <c r="N59" s="63"/>
      <c r="O59" s="63"/>
      <c r="P59" s="63"/>
      <c r="Q59" s="63"/>
      <c r="R59" s="63"/>
      <c r="S59" s="63"/>
      <c r="T59" s="47"/>
      <c r="U59" s="47"/>
      <c r="V59" s="6"/>
      <c r="AA59" s="270"/>
      <c r="AB59" s="272"/>
      <c r="AC59" s="272"/>
      <c r="AD59" s="272"/>
      <c r="AE59" s="272"/>
      <c r="AF59" s="272"/>
      <c r="AG59" s="272"/>
      <c r="AH59" s="272"/>
      <c r="AI59" s="272"/>
      <c r="AJ59" s="272"/>
      <c r="AK59" s="272"/>
      <c r="AL59" s="272"/>
      <c r="AM59" s="272"/>
      <c r="AN59" s="272"/>
      <c r="AO59" s="272"/>
      <c r="AP59" s="273"/>
    </row>
    <row r="60" spans="1:42" ht="13.2" customHeight="1">
      <c r="A60" s="10" t="s">
        <v>55</v>
      </c>
      <c r="B60" s="63"/>
      <c r="C60" s="63"/>
      <c r="D60" s="63"/>
      <c r="E60" s="63"/>
      <c r="F60" s="63"/>
      <c r="G60" s="63"/>
      <c r="H60" s="63"/>
      <c r="I60" s="63"/>
      <c r="J60" s="63"/>
      <c r="K60" s="63"/>
      <c r="L60" s="63"/>
      <c r="M60" s="63"/>
      <c r="N60" s="63"/>
      <c r="O60" s="63"/>
      <c r="P60" s="63"/>
      <c r="Q60" s="63"/>
      <c r="R60" s="63"/>
      <c r="S60" s="63"/>
      <c r="T60" s="47"/>
      <c r="U60" s="47"/>
      <c r="V60" s="6"/>
      <c r="AA60" s="270"/>
      <c r="AB60" s="272"/>
      <c r="AC60" s="272"/>
      <c r="AD60" s="272"/>
      <c r="AE60" s="272"/>
      <c r="AF60" s="272"/>
      <c r="AG60" s="272"/>
      <c r="AH60" s="272"/>
      <c r="AI60" s="272"/>
      <c r="AJ60" s="272"/>
      <c r="AK60" s="272"/>
      <c r="AL60" s="272"/>
      <c r="AM60" s="272"/>
      <c r="AN60" s="272"/>
      <c r="AO60" s="272"/>
      <c r="AP60" s="273"/>
    </row>
    <row r="61" spans="1:42" ht="13.2" customHeight="1">
      <c r="A61" s="64" t="s">
        <v>56</v>
      </c>
      <c r="B61" s="107">
        <v>1.6</v>
      </c>
      <c r="C61" s="31">
        <v>0</v>
      </c>
      <c r="D61" s="107">
        <v>8</v>
      </c>
      <c r="E61" s="106">
        <v>8.1</v>
      </c>
      <c r="F61" s="106">
        <v>15.5</v>
      </c>
      <c r="G61" s="31">
        <v>52.9</v>
      </c>
      <c r="H61" s="31">
        <v>329.3</v>
      </c>
      <c r="I61" s="31"/>
      <c r="J61" s="31">
        <v>167.6</v>
      </c>
      <c r="K61" s="31">
        <v>156.5</v>
      </c>
      <c r="L61" s="31"/>
      <c r="M61" s="31">
        <v>130.5</v>
      </c>
      <c r="N61" s="31">
        <v>26.3</v>
      </c>
      <c r="O61" s="31"/>
      <c r="P61" s="107">
        <v>1.6</v>
      </c>
      <c r="Q61" s="31">
        <v>407.1</v>
      </c>
      <c r="R61" s="31"/>
      <c r="S61" s="31">
        <v>410.8</v>
      </c>
      <c r="T61" s="47"/>
      <c r="U61" s="47"/>
      <c r="V61" s="6"/>
      <c r="AA61" s="270"/>
      <c r="AB61" s="272"/>
      <c r="AC61" s="272"/>
      <c r="AD61" s="272"/>
      <c r="AE61" s="272"/>
      <c r="AF61" s="272"/>
      <c r="AG61" s="272"/>
      <c r="AH61" s="272"/>
      <c r="AI61" s="272"/>
      <c r="AJ61" s="272"/>
      <c r="AK61" s="272"/>
      <c r="AL61" s="272"/>
      <c r="AM61" s="272"/>
      <c r="AN61" s="272"/>
      <c r="AO61" s="272"/>
      <c r="AP61" s="273"/>
    </row>
    <row r="62" spans="1:42" ht="13.2" customHeight="1">
      <c r="A62" s="64" t="s">
        <v>126</v>
      </c>
      <c r="B62" s="31">
        <v>0</v>
      </c>
      <c r="C62" s="31">
        <v>0</v>
      </c>
      <c r="D62" s="31">
        <v>0</v>
      </c>
      <c r="E62" s="107">
        <v>5.5</v>
      </c>
      <c r="F62" s="106">
        <v>20.7</v>
      </c>
      <c r="G62" s="31">
        <v>47.7</v>
      </c>
      <c r="H62" s="31">
        <v>131.19999999999999</v>
      </c>
      <c r="I62" s="31"/>
      <c r="J62" s="31">
        <v>66.099999999999994</v>
      </c>
      <c r="K62" s="31">
        <v>68.900000000000006</v>
      </c>
      <c r="L62" s="31"/>
      <c r="M62" s="31">
        <v>53.6</v>
      </c>
      <c r="N62" s="31">
        <v>16.5</v>
      </c>
      <c r="O62" s="31"/>
      <c r="P62" s="31">
        <v>0</v>
      </c>
      <c r="Q62" s="31">
        <v>213.9</v>
      </c>
      <c r="R62" s="31"/>
      <c r="S62" s="31">
        <v>217.7</v>
      </c>
      <c r="T62" s="47"/>
      <c r="U62" s="47"/>
      <c r="V62" s="6"/>
      <c r="AA62" s="270"/>
      <c r="AB62" s="272"/>
      <c r="AC62" s="272"/>
      <c r="AD62" s="272"/>
      <c r="AE62" s="272"/>
      <c r="AF62" s="272"/>
      <c r="AG62" s="272"/>
      <c r="AH62" s="272"/>
      <c r="AI62" s="272"/>
      <c r="AJ62" s="272"/>
      <c r="AK62" s="272"/>
      <c r="AL62" s="272"/>
      <c r="AM62" s="272"/>
      <c r="AN62" s="272"/>
      <c r="AO62" s="272"/>
      <c r="AP62" s="273"/>
    </row>
    <row r="63" spans="1:42" ht="13.2" customHeight="1">
      <c r="A63" s="64" t="s">
        <v>127</v>
      </c>
      <c r="B63" s="31">
        <v>78.8</v>
      </c>
      <c r="C63" s="31">
        <v>119.6</v>
      </c>
      <c r="D63" s="31">
        <v>291.89999999999998</v>
      </c>
      <c r="E63" s="31">
        <v>281</v>
      </c>
      <c r="F63" s="31">
        <v>226.1</v>
      </c>
      <c r="G63" s="31">
        <v>191.9</v>
      </c>
      <c r="H63" s="31">
        <v>188.4</v>
      </c>
      <c r="I63" s="31"/>
      <c r="J63" s="31">
        <v>134.30000000000001</v>
      </c>
      <c r="K63" s="31">
        <v>55.7</v>
      </c>
      <c r="L63" s="31"/>
      <c r="M63" s="31">
        <v>40.799999999999997</v>
      </c>
      <c r="N63" s="106">
        <v>11.8</v>
      </c>
      <c r="O63" s="106"/>
      <c r="P63" s="31">
        <v>108.1</v>
      </c>
      <c r="Q63" s="31">
        <v>1264.8</v>
      </c>
      <c r="R63" s="31"/>
      <c r="S63" s="31">
        <v>1369.4</v>
      </c>
      <c r="T63" s="47"/>
      <c r="U63" s="47"/>
      <c r="V63" s="6"/>
      <c r="AA63" s="270"/>
      <c r="AB63" s="272"/>
      <c r="AC63" s="272"/>
      <c r="AD63" s="272"/>
      <c r="AE63" s="272"/>
      <c r="AF63" s="272"/>
      <c r="AG63" s="272"/>
      <c r="AH63" s="272"/>
      <c r="AI63" s="272"/>
      <c r="AJ63" s="272"/>
      <c r="AK63" s="272"/>
      <c r="AL63" s="272"/>
      <c r="AM63" s="272"/>
      <c r="AN63" s="272"/>
      <c r="AO63" s="272"/>
      <c r="AP63" s="273"/>
    </row>
    <row r="64" spans="1:42" ht="13.2" customHeight="1">
      <c r="A64" s="64" t="s">
        <v>128</v>
      </c>
      <c r="B64" s="31">
        <v>0</v>
      </c>
      <c r="C64" s="31">
        <v>0</v>
      </c>
      <c r="D64" s="107">
        <v>1.8</v>
      </c>
      <c r="E64" s="107">
        <v>3.6</v>
      </c>
      <c r="F64" s="106">
        <v>24.2</v>
      </c>
      <c r="G64" s="31">
        <v>44.7</v>
      </c>
      <c r="H64" s="31">
        <v>166.3</v>
      </c>
      <c r="I64" s="31"/>
      <c r="J64" s="31">
        <v>53.4</v>
      </c>
      <c r="K64" s="31">
        <v>111.7</v>
      </c>
      <c r="L64" s="31"/>
      <c r="M64" s="31">
        <v>72.3</v>
      </c>
      <c r="N64" s="31">
        <v>45.4</v>
      </c>
      <c r="O64" s="31"/>
      <c r="P64" s="107">
        <v>3.6</v>
      </c>
      <c r="Q64" s="31">
        <v>241.8</v>
      </c>
      <c r="R64" s="31"/>
      <c r="S64" s="31">
        <v>243.6</v>
      </c>
      <c r="T64" s="47"/>
      <c r="U64" s="47"/>
      <c r="V64" s="6"/>
      <c r="AA64" s="270"/>
      <c r="AB64" s="272"/>
      <c r="AC64" s="272"/>
      <c r="AD64" s="272"/>
      <c r="AE64" s="272"/>
      <c r="AF64" s="272"/>
      <c r="AG64" s="272"/>
      <c r="AH64" s="272"/>
      <c r="AI64" s="272"/>
      <c r="AJ64" s="272"/>
      <c r="AK64" s="272"/>
      <c r="AL64" s="272"/>
      <c r="AM64" s="272"/>
      <c r="AN64" s="272"/>
      <c r="AO64" s="272"/>
      <c r="AP64" s="273"/>
    </row>
    <row r="65" spans="1:42" ht="13.2" customHeight="1">
      <c r="A65" s="64" t="s">
        <v>129</v>
      </c>
      <c r="B65" s="106">
        <v>3.1</v>
      </c>
      <c r="C65" s="31">
        <v>0</v>
      </c>
      <c r="D65" s="31">
        <v>0</v>
      </c>
      <c r="E65" s="106">
        <v>17.2</v>
      </c>
      <c r="F65" s="31">
        <v>138</v>
      </c>
      <c r="G65" s="31">
        <v>176.8</v>
      </c>
      <c r="H65" s="31">
        <v>349</v>
      </c>
      <c r="I65" s="31"/>
      <c r="J65" s="31">
        <v>177.6</v>
      </c>
      <c r="K65" s="31">
        <v>169.7</v>
      </c>
      <c r="L65" s="31"/>
      <c r="M65" s="31">
        <v>138.5</v>
      </c>
      <c r="N65" s="31">
        <v>29.1</v>
      </c>
      <c r="O65" s="31"/>
      <c r="P65" s="106">
        <v>3.1</v>
      </c>
      <c r="Q65" s="31">
        <v>682.6</v>
      </c>
      <c r="R65" s="31"/>
      <c r="S65" s="31">
        <v>687.2</v>
      </c>
      <c r="T65" s="47"/>
      <c r="U65" s="47"/>
      <c r="V65" s="6"/>
      <c r="AA65" s="270"/>
      <c r="AB65" s="272"/>
      <c r="AC65" s="272"/>
      <c r="AD65" s="272"/>
      <c r="AE65" s="272"/>
      <c r="AF65" s="272"/>
      <c r="AG65" s="272"/>
      <c r="AH65" s="272"/>
      <c r="AI65" s="272"/>
      <c r="AJ65" s="272"/>
      <c r="AK65" s="272"/>
      <c r="AL65" s="272"/>
      <c r="AM65" s="272"/>
      <c r="AN65" s="272"/>
      <c r="AO65" s="272"/>
      <c r="AP65" s="273"/>
    </row>
    <row r="66" spans="1:42" ht="13.2" customHeight="1">
      <c r="A66" s="64" t="s">
        <v>130</v>
      </c>
      <c r="B66" s="31">
        <v>205.2</v>
      </c>
      <c r="C66" s="31">
        <v>609.9</v>
      </c>
      <c r="D66" s="31">
        <v>938.7</v>
      </c>
      <c r="E66" s="31">
        <v>828.2</v>
      </c>
      <c r="F66" s="31">
        <v>1069.7</v>
      </c>
      <c r="G66" s="31">
        <v>1179.9000000000001</v>
      </c>
      <c r="H66" s="31">
        <v>1474.1</v>
      </c>
      <c r="I66" s="31"/>
      <c r="J66" s="31">
        <v>954.7</v>
      </c>
      <c r="K66" s="31">
        <v>520.20000000000005</v>
      </c>
      <c r="L66" s="31"/>
      <c r="M66" s="31">
        <v>413.3</v>
      </c>
      <c r="N66" s="31">
        <v>106.7</v>
      </c>
      <c r="O66" s="31"/>
      <c r="P66" s="31">
        <v>339.3</v>
      </c>
      <c r="Q66" s="31">
        <v>5959.8</v>
      </c>
      <c r="R66" s="31"/>
      <c r="S66" s="31">
        <v>6303.3</v>
      </c>
      <c r="T66" s="47"/>
      <c r="U66" s="47"/>
      <c r="V66" s="6"/>
      <c r="AA66" s="270"/>
      <c r="AB66" s="272"/>
      <c r="AC66" s="272"/>
      <c r="AD66" s="272"/>
      <c r="AE66" s="272"/>
      <c r="AF66" s="272"/>
      <c r="AG66" s="272"/>
      <c r="AH66" s="272"/>
      <c r="AI66" s="272"/>
      <c r="AJ66" s="272"/>
      <c r="AK66" s="272"/>
      <c r="AL66" s="272"/>
      <c r="AM66" s="272"/>
      <c r="AN66" s="272"/>
      <c r="AO66" s="272"/>
      <c r="AP66" s="273"/>
    </row>
    <row r="67" spans="1:42" ht="13.2" customHeight="1">
      <c r="A67" s="64" t="s">
        <v>131</v>
      </c>
      <c r="B67" s="31">
        <v>199.4</v>
      </c>
      <c r="C67" s="31">
        <v>397</v>
      </c>
      <c r="D67" s="31">
        <v>365.6</v>
      </c>
      <c r="E67" s="31">
        <v>558.29999999999995</v>
      </c>
      <c r="F67" s="31">
        <v>1664.7</v>
      </c>
      <c r="G67" s="31">
        <v>1750.2</v>
      </c>
      <c r="H67" s="31">
        <v>2231</v>
      </c>
      <c r="I67" s="31"/>
      <c r="J67" s="31">
        <v>1373.4</v>
      </c>
      <c r="K67" s="31">
        <v>861.9</v>
      </c>
      <c r="L67" s="31"/>
      <c r="M67" s="31">
        <v>663.1</v>
      </c>
      <c r="N67" s="31">
        <v>198</v>
      </c>
      <c r="O67" s="31"/>
      <c r="P67" s="31">
        <v>324.2</v>
      </c>
      <c r="Q67" s="31">
        <v>6848.6</v>
      </c>
      <c r="R67" s="31"/>
      <c r="S67" s="31">
        <v>7172.8</v>
      </c>
      <c r="T67" s="47"/>
      <c r="U67" s="47"/>
      <c r="V67" s="6"/>
      <c r="AA67" s="274"/>
      <c r="AB67" s="275"/>
      <c r="AC67" s="275"/>
      <c r="AD67" s="275"/>
      <c r="AE67" s="275"/>
      <c r="AF67" s="275"/>
      <c r="AG67" s="275"/>
      <c r="AH67" s="275"/>
      <c r="AI67" s="275"/>
      <c r="AJ67" s="275"/>
      <c r="AK67" s="275"/>
      <c r="AL67" s="275"/>
      <c r="AM67" s="275"/>
      <c r="AN67" s="275"/>
      <c r="AO67" s="275"/>
      <c r="AP67" s="276"/>
    </row>
    <row r="68" spans="1:42" ht="13.2" customHeight="1">
      <c r="A68" s="64" t="s">
        <v>132</v>
      </c>
      <c r="B68" s="31">
        <v>49.4</v>
      </c>
      <c r="C68" s="106">
        <v>37.9</v>
      </c>
      <c r="D68" s="106">
        <v>39.6</v>
      </c>
      <c r="E68" s="31">
        <v>21.6</v>
      </c>
      <c r="F68" s="106">
        <v>18.600000000000001</v>
      </c>
      <c r="G68" s="106">
        <v>24</v>
      </c>
      <c r="H68" s="106">
        <v>13.9</v>
      </c>
      <c r="I68" s="106"/>
      <c r="J68" s="106">
        <v>10.9</v>
      </c>
      <c r="K68" s="107">
        <v>3.3</v>
      </c>
      <c r="L68" s="107"/>
      <c r="M68" s="107">
        <v>3.3</v>
      </c>
      <c r="N68" s="31">
        <v>0</v>
      </c>
      <c r="O68" s="31"/>
      <c r="P68" s="31">
        <v>62.2</v>
      </c>
      <c r="Q68" s="31">
        <v>142.69999999999999</v>
      </c>
      <c r="R68" s="31"/>
      <c r="S68" s="31">
        <v>209.8</v>
      </c>
      <c r="T68" s="47"/>
      <c r="U68" s="47"/>
      <c r="V68" s="6"/>
    </row>
    <row r="69" spans="1:42" ht="13.2" customHeight="1">
      <c r="A69" s="64" t="s">
        <v>133</v>
      </c>
      <c r="B69" s="107">
        <v>3.7</v>
      </c>
      <c r="C69" s="31">
        <v>0</v>
      </c>
      <c r="D69" s="107">
        <v>9.5</v>
      </c>
      <c r="E69" s="106">
        <v>12.6</v>
      </c>
      <c r="F69" s="31">
        <v>21.1</v>
      </c>
      <c r="G69" s="106">
        <v>22.6</v>
      </c>
      <c r="H69" s="31">
        <v>31.6</v>
      </c>
      <c r="I69" s="31"/>
      <c r="J69" s="106">
        <v>16.899999999999999</v>
      </c>
      <c r="K69" s="106">
        <v>13.6</v>
      </c>
      <c r="L69" s="106"/>
      <c r="M69" s="106">
        <v>7.5</v>
      </c>
      <c r="N69" s="107">
        <v>4.5</v>
      </c>
      <c r="O69" s="107"/>
      <c r="P69" s="106">
        <v>8.1</v>
      </c>
      <c r="Q69" s="31">
        <v>100.5</v>
      </c>
      <c r="R69" s="31"/>
      <c r="S69" s="31">
        <v>106.6</v>
      </c>
      <c r="T69" s="47"/>
      <c r="U69" s="47"/>
      <c r="V69" s="6"/>
    </row>
    <row r="70" spans="1:42" ht="13.2" customHeight="1">
      <c r="A70" s="64" t="s">
        <v>134</v>
      </c>
      <c r="B70" s="107">
        <v>9.5</v>
      </c>
      <c r="C70" s="106">
        <v>15.3</v>
      </c>
      <c r="D70" s="107">
        <v>4.2</v>
      </c>
      <c r="E70" s="107">
        <v>3.7</v>
      </c>
      <c r="F70" s="106">
        <v>21</v>
      </c>
      <c r="G70" s="106">
        <v>24.2</v>
      </c>
      <c r="H70" s="31">
        <v>61.4</v>
      </c>
      <c r="I70" s="31"/>
      <c r="J70" s="31">
        <v>26.1</v>
      </c>
      <c r="K70" s="31">
        <v>35.1</v>
      </c>
      <c r="L70" s="31"/>
      <c r="M70" s="31">
        <v>23.3</v>
      </c>
      <c r="N70" s="106">
        <v>14.1</v>
      </c>
      <c r="O70" s="106"/>
      <c r="P70" s="107">
        <v>10.5</v>
      </c>
      <c r="Q70" s="31">
        <v>120.1</v>
      </c>
      <c r="R70" s="31"/>
      <c r="S70" s="31">
        <v>131.5</v>
      </c>
      <c r="T70" s="47"/>
      <c r="U70" s="47"/>
      <c r="V70" s="6"/>
    </row>
    <row r="71" spans="1:42" ht="13.2" customHeight="1">
      <c r="A71" s="64" t="s">
        <v>135</v>
      </c>
      <c r="B71" s="31">
        <v>44</v>
      </c>
      <c r="C71" s="31">
        <v>60</v>
      </c>
      <c r="D71" s="31">
        <v>57.8</v>
      </c>
      <c r="E71" s="31">
        <v>43.5</v>
      </c>
      <c r="F71" s="31">
        <v>45.4</v>
      </c>
      <c r="G71" s="31">
        <v>53.5</v>
      </c>
      <c r="H71" s="31">
        <v>95.1</v>
      </c>
      <c r="I71" s="31"/>
      <c r="J71" s="31">
        <v>53.6</v>
      </c>
      <c r="K71" s="31">
        <v>37.799999999999997</v>
      </c>
      <c r="L71" s="31"/>
      <c r="M71" s="31">
        <v>27</v>
      </c>
      <c r="N71" s="106">
        <v>13.7</v>
      </c>
      <c r="O71" s="106"/>
      <c r="P71" s="31">
        <v>58.4</v>
      </c>
      <c r="Q71" s="31">
        <v>329.2</v>
      </c>
      <c r="R71" s="31"/>
      <c r="S71" s="31">
        <v>394.1</v>
      </c>
      <c r="T71" s="47"/>
      <c r="U71" s="47"/>
      <c r="V71" s="6"/>
    </row>
    <row r="72" spans="1:42" ht="13.2" customHeight="1">
      <c r="A72" s="64" t="s">
        <v>136</v>
      </c>
      <c r="B72" s="31">
        <v>41.4</v>
      </c>
      <c r="C72" s="31">
        <v>72</v>
      </c>
      <c r="D72" s="31">
        <v>76.8</v>
      </c>
      <c r="E72" s="31">
        <v>77.599999999999994</v>
      </c>
      <c r="F72" s="31">
        <v>104.8</v>
      </c>
      <c r="G72" s="31">
        <v>73</v>
      </c>
      <c r="H72" s="31">
        <v>99.4</v>
      </c>
      <c r="I72" s="31"/>
      <c r="J72" s="31">
        <v>71.5</v>
      </c>
      <c r="K72" s="31">
        <v>29.7</v>
      </c>
      <c r="L72" s="31"/>
      <c r="M72" s="106">
        <v>22.7</v>
      </c>
      <c r="N72" s="106">
        <v>6.8</v>
      </c>
      <c r="O72" s="106"/>
      <c r="P72" s="31">
        <v>57</v>
      </c>
      <c r="Q72" s="31">
        <v>485.7</v>
      </c>
      <c r="R72" s="31"/>
      <c r="S72" s="31">
        <v>548.6</v>
      </c>
      <c r="T72" s="47"/>
      <c r="U72" s="47"/>
      <c r="V72" s="6"/>
    </row>
    <row r="73" spans="1:42" ht="13.2" customHeight="1">
      <c r="A73" s="64" t="s">
        <v>137</v>
      </c>
      <c r="B73" s="106">
        <v>11.5</v>
      </c>
      <c r="C73" s="107">
        <v>2.4</v>
      </c>
      <c r="D73" s="106">
        <v>25.8</v>
      </c>
      <c r="E73" s="106">
        <v>18.2</v>
      </c>
      <c r="F73" s="106">
        <v>26.9</v>
      </c>
      <c r="G73" s="106">
        <v>21.6</v>
      </c>
      <c r="H73" s="31">
        <v>53.9</v>
      </c>
      <c r="I73" s="31"/>
      <c r="J73" s="31">
        <v>26.6</v>
      </c>
      <c r="K73" s="106">
        <v>21.9</v>
      </c>
      <c r="L73" s="106"/>
      <c r="M73" s="31">
        <v>25.1</v>
      </c>
      <c r="N73" s="107">
        <v>2</v>
      </c>
      <c r="O73" s="107"/>
      <c r="P73" s="106">
        <v>10.3</v>
      </c>
      <c r="Q73" s="31">
        <v>145.4</v>
      </c>
      <c r="R73" s="31"/>
      <c r="S73" s="31">
        <v>158</v>
      </c>
      <c r="T73" s="47"/>
      <c r="U73" s="47"/>
      <c r="V73" s="6"/>
    </row>
    <row r="74" spans="1:42" ht="13.2" customHeight="1">
      <c r="A74" s="64" t="s">
        <v>337</v>
      </c>
      <c r="B74" s="31">
        <v>558.5</v>
      </c>
      <c r="C74" s="31">
        <v>1084.5999999999999</v>
      </c>
      <c r="D74" s="31">
        <v>1455.8</v>
      </c>
      <c r="E74" s="31">
        <v>1501.6</v>
      </c>
      <c r="F74" s="31">
        <v>2602.5</v>
      </c>
      <c r="G74" s="31">
        <v>2600.8000000000002</v>
      </c>
      <c r="H74" s="31">
        <v>3361.2</v>
      </c>
      <c r="I74" s="31"/>
      <c r="J74" s="31">
        <v>2019.4</v>
      </c>
      <c r="K74" s="31">
        <v>1339</v>
      </c>
      <c r="L74" s="31"/>
      <c r="M74" s="31">
        <v>1036.2</v>
      </c>
      <c r="N74" s="31">
        <v>300.2</v>
      </c>
      <c r="O74" s="31"/>
      <c r="P74" s="31">
        <v>837.1</v>
      </c>
      <c r="Q74" s="31">
        <v>12329</v>
      </c>
      <c r="R74" s="31"/>
      <c r="S74" s="31">
        <v>13165</v>
      </c>
      <c r="T74" s="47"/>
      <c r="U74" s="47"/>
      <c r="V74" s="6"/>
    </row>
    <row r="75" spans="1:42" ht="13.2" customHeight="1">
      <c r="A75" s="66"/>
      <c r="B75" s="63"/>
      <c r="C75" s="63"/>
      <c r="D75" s="63"/>
      <c r="E75" s="63"/>
      <c r="F75" s="63"/>
      <c r="G75" s="63"/>
      <c r="H75" s="63"/>
      <c r="I75" s="63"/>
      <c r="J75" s="63"/>
      <c r="K75" s="63"/>
      <c r="L75" s="63"/>
      <c r="M75" s="63"/>
      <c r="N75" s="63"/>
      <c r="O75" s="63"/>
      <c r="P75" s="63"/>
      <c r="Q75" s="63"/>
      <c r="R75" s="63"/>
      <c r="S75" s="63"/>
      <c r="T75" s="47"/>
      <c r="U75" s="47"/>
      <c r="V75" s="6"/>
    </row>
    <row r="76" spans="1:42" ht="13.2" customHeight="1">
      <c r="A76" s="10" t="s">
        <v>57</v>
      </c>
      <c r="B76" s="63"/>
      <c r="C76" s="63"/>
      <c r="D76" s="63"/>
      <c r="E76" s="63"/>
      <c r="F76" s="63"/>
      <c r="G76" s="63"/>
      <c r="H76" s="63"/>
      <c r="I76" s="63"/>
      <c r="J76" s="63"/>
      <c r="K76" s="63"/>
      <c r="L76" s="63"/>
      <c r="M76" s="63"/>
      <c r="N76" s="63"/>
      <c r="O76" s="63"/>
      <c r="P76" s="63"/>
      <c r="Q76" s="63"/>
      <c r="R76" s="63"/>
      <c r="S76" s="63"/>
      <c r="T76" s="47"/>
      <c r="U76" s="47"/>
      <c r="V76" s="6"/>
    </row>
    <row r="77" spans="1:42" ht="13.2" customHeight="1">
      <c r="A77" s="64" t="s">
        <v>138</v>
      </c>
      <c r="B77" s="31">
        <v>87.8</v>
      </c>
      <c r="C77" s="31">
        <v>86.1</v>
      </c>
      <c r="D77" s="31">
        <v>124.9</v>
      </c>
      <c r="E77" s="31">
        <v>190.8</v>
      </c>
      <c r="F77" s="31">
        <v>307</v>
      </c>
      <c r="G77" s="31">
        <v>499.7</v>
      </c>
      <c r="H77" s="31">
        <v>1211.9000000000001</v>
      </c>
      <c r="I77" s="31"/>
      <c r="J77" s="31">
        <v>591.79999999999995</v>
      </c>
      <c r="K77" s="31">
        <v>613.1</v>
      </c>
      <c r="L77" s="31"/>
      <c r="M77" s="31">
        <v>412</v>
      </c>
      <c r="N77" s="31">
        <v>201</v>
      </c>
      <c r="O77" s="31"/>
      <c r="P77" s="31">
        <v>98</v>
      </c>
      <c r="Q77" s="31">
        <v>2406.3000000000002</v>
      </c>
      <c r="R77" s="31"/>
      <c r="S77" s="31">
        <v>2503.9</v>
      </c>
      <c r="T77" s="47"/>
      <c r="U77" s="47"/>
      <c r="V77" s="6"/>
    </row>
    <row r="78" spans="1:42" ht="13.2" customHeight="1">
      <c r="A78" s="64" t="s">
        <v>58</v>
      </c>
      <c r="B78" s="31">
        <v>50.6</v>
      </c>
      <c r="C78" s="106">
        <v>5.6</v>
      </c>
      <c r="D78" s="107">
        <v>6.5</v>
      </c>
      <c r="E78" s="106">
        <v>7.4</v>
      </c>
      <c r="F78" s="106">
        <v>15.2</v>
      </c>
      <c r="G78" s="107">
        <v>2.8</v>
      </c>
      <c r="H78" s="107">
        <v>3.1</v>
      </c>
      <c r="I78" s="107"/>
      <c r="J78" s="106">
        <v>3.4</v>
      </c>
      <c r="K78" s="31">
        <v>0</v>
      </c>
      <c r="L78" s="31"/>
      <c r="M78" s="31">
        <v>0</v>
      </c>
      <c r="N78" s="31">
        <v>0</v>
      </c>
      <c r="O78" s="31"/>
      <c r="P78" s="31">
        <v>48.1</v>
      </c>
      <c r="Q78" s="31">
        <v>34.9</v>
      </c>
      <c r="R78" s="31"/>
      <c r="S78" s="31">
        <v>84.4</v>
      </c>
      <c r="T78" s="47"/>
      <c r="U78" s="47"/>
      <c r="V78" s="6"/>
    </row>
    <row r="79" spans="1:42" ht="13.2" customHeight="1">
      <c r="A79" s="64" t="s">
        <v>139</v>
      </c>
      <c r="B79" s="106">
        <v>19</v>
      </c>
      <c r="C79" s="106">
        <v>30.1</v>
      </c>
      <c r="D79" s="31">
        <v>93.9</v>
      </c>
      <c r="E79" s="31">
        <v>126.2</v>
      </c>
      <c r="F79" s="31">
        <v>211.8</v>
      </c>
      <c r="G79" s="31">
        <v>269.3</v>
      </c>
      <c r="H79" s="31">
        <v>389.1</v>
      </c>
      <c r="I79" s="31"/>
      <c r="J79" s="31">
        <v>273.60000000000002</v>
      </c>
      <c r="K79" s="31">
        <v>116.3</v>
      </c>
      <c r="L79" s="31"/>
      <c r="M79" s="31">
        <v>87.3</v>
      </c>
      <c r="N79" s="31">
        <v>27.6</v>
      </c>
      <c r="O79" s="31"/>
      <c r="P79" s="106">
        <v>27.4</v>
      </c>
      <c r="Q79" s="31">
        <v>1118</v>
      </c>
      <c r="R79" s="31"/>
      <c r="S79" s="31">
        <v>1146.0999999999999</v>
      </c>
      <c r="T79" s="47"/>
      <c r="U79" s="47"/>
      <c r="V79" s="6"/>
    </row>
    <row r="80" spans="1:42" ht="13.2" customHeight="1">
      <c r="A80" s="64" t="s">
        <v>140</v>
      </c>
      <c r="B80" s="31">
        <v>154.1</v>
      </c>
      <c r="C80" s="31">
        <v>114.1</v>
      </c>
      <c r="D80" s="31">
        <v>213.5</v>
      </c>
      <c r="E80" s="31">
        <v>277.8</v>
      </c>
      <c r="F80" s="31">
        <v>478.6</v>
      </c>
      <c r="G80" s="31">
        <v>688.8</v>
      </c>
      <c r="H80" s="31">
        <v>1400.9</v>
      </c>
      <c r="I80" s="31"/>
      <c r="J80" s="31">
        <v>735</v>
      </c>
      <c r="K80" s="31">
        <v>668.5</v>
      </c>
      <c r="L80" s="31"/>
      <c r="M80" s="31">
        <v>455.6</v>
      </c>
      <c r="N80" s="31">
        <v>211</v>
      </c>
      <c r="O80" s="31"/>
      <c r="P80" s="31">
        <v>180.1</v>
      </c>
      <c r="Q80" s="31">
        <v>3153.9</v>
      </c>
      <c r="R80" s="31"/>
      <c r="S80" s="31">
        <v>3335.7</v>
      </c>
      <c r="T80" s="47"/>
      <c r="U80" s="47"/>
      <c r="V80" s="6"/>
    </row>
    <row r="81" spans="1:22" ht="13.2" customHeight="1">
      <c r="A81" s="67"/>
      <c r="B81" s="108"/>
      <c r="C81" s="108"/>
      <c r="D81" s="108"/>
      <c r="E81" s="108"/>
      <c r="F81" s="108"/>
      <c r="G81" s="108"/>
      <c r="H81" s="108"/>
      <c r="I81" s="108"/>
      <c r="J81" s="108"/>
      <c r="K81" s="108"/>
      <c r="L81" s="108"/>
      <c r="M81" s="108"/>
      <c r="N81" s="108"/>
      <c r="O81" s="108"/>
      <c r="P81" s="108"/>
      <c r="Q81" s="108"/>
      <c r="R81" s="108"/>
      <c r="S81" s="108"/>
      <c r="T81" s="47"/>
      <c r="U81" s="47"/>
      <c r="V81" s="6"/>
    </row>
    <row r="82" spans="1:22" ht="13.2" customHeight="1">
      <c r="A82" s="10" t="s">
        <v>59</v>
      </c>
      <c r="B82" s="108"/>
      <c r="C82" s="108"/>
      <c r="D82" s="108"/>
      <c r="E82" s="108"/>
      <c r="F82" s="108"/>
      <c r="G82" s="108"/>
      <c r="H82" s="108"/>
      <c r="I82" s="108"/>
      <c r="J82" s="108"/>
      <c r="K82" s="108"/>
      <c r="L82" s="108"/>
      <c r="M82" s="108"/>
      <c r="N82" s="108"/>
      <c r="O82" s="108"/>
      <c r="P82" s="108"/>
      <c r="Q82" s="108"/>
      <c r="R82" s="108"/>
      <c r="S82" s="108"/>
      <c r="T82" s="47"/>
      <c r="U82" s="47"/>
      <c r="V82" s="6"/>
    </row>
    <row r="83" spans="1:22" ht="13.2" customHeight="1">
      <c r="A83" s="64" t="s">
        <v>141</v>
      </c>
      <c r="B83" s="108"/>
      <c r="C83" s="108"/>
      <c r="D83" s="108"/>
      <c r="E83" s="108"/>
      <c r="F83" s="108"/>
      <c r="G83" s="108"/>
      <c r="H83" s="108"/>
      <c r="I83" s="108"/>
      <c r="J83" s="108"/>
      <c r="K83" s="108"/>
      <c r="L83" s="108"/>
      <c r="M83" s="108"/>
      <c r="N83" s="108"/>
      <c r="O83" s="108"/>
      <c r="P83" s="108"/>
      <c r="Q83" s="108"/>
      <c r="R83" s="108"/>
      <c r="S83" s="108"/>
      <c r="T83" s="47"/>
      <c r="U83" s="47"/>
      <c r="V83" s="6"/>
    </row>
    <row r="84" spans="1:22" ht="13.2" customHeight="1">
      <c r="A84" s="65" t="s">
        <v>142</v>
      </c>
      <c r="B84" s="7">
        <v>0</v>
      </c>
      <c r="C84" s="7">
        <v>0</v>
      </c>
      <c r="D84" s="109">
        <v>6.9</v>
      </c>
      <c r="E84" s="109">
        <v>3.6</v>
      </c>
      <c r="F84" s="110">
        <v>13</v>
      </c>
      <c r="G84" s="7">
        <v>56.3</v>
      </c>
      <c r="H84" s="7">
        <v>147.4</v>
      </c>
      <c r="I84" s="7"/>
      <c r="J84" s="7">
        <v>73.400000000000006</v>
      </c>
      <c r="K84" s="7">
        <v>75.599999999999994</v>
      </c>
      <c r="L84" s="7"/>
      <c r="M84" s="7">
        <v>47.6</v>
      </c>
      <c r="N84" s="7">
        <v>28.7</v>
      </c>
      <c r="O84" s="7"/>
      <c r="P84" s="7">
        <v>0</v>
      </c>
      <c r="Q84" s="7">
        <v>230.1</v>
      </c>
      <c r="R84" s="7"/>
      <c r="S84" s="7">
        <v>230.1</v>
      </c>
      <c r="T84" s="47"/>
      <c r="U84" s="47"/>
      <c r="V84" s="6"/>
    </row>
    <row r="85" spans="1:22" ht="13.2" customHeight="1">
      <c r="A85" s="65" t="s">
        <v>143</v>
      </c>
      <c r="B85" s="7">
        <v>0</v>
      </c>
      <c r="C85" s="7">
        <v>0</v>
      </c>
      <c r="D85" s="7">
        <v>0</v>
      </c>
      <c r="E85" s="110">
        <v>5.7</v>
      </c>
      <c r="F85" s="7">
        <v>27.4</v>
      </c>
      <c r="G85" s="7">
        <v>77.5</v>
      </c>
      <c r="H85" s="7">
        <v>259.7</v>
      </c>
      <c r="I85" s="7"/>
      <c r="J85" s="7">
        <v>120.2</v>
      </c>
      <c r="K85" s="7">
        <v>135.80000000000001</v>
      </c>
      <c r="L85" s="7"/>
      <c r="M85" s="7">
        <v>100.8</v>
      </c>
      <c r="N85" s="7">
        <v>33</v>
      </c>
      <c r="O85" s="7"/>
      <c r="P85" s="7">
        <v>0</v>
      </c>
      <c r="Q85" s="7">
        <v>374.9</v>
      </c>
      <c r="R85" s="7"/>
      <c r="S85" s="7">
        <v>375</v>
      </c>
      <c r="T85" s="47"/>
      <c r="U85" s="47"/>
      <c r="V85" s="6"/>
    </row>
    <row r="86" spans="1:22" ht="13.2" customHeight="1">
      <c r="A86" s="65" t="s">
        <v>144</v>
      </c>
      <c r="B86" s="7">
        <v>0</v>
      </c>
      <c r="C86" s="7">
        <v>0</v>
      </c>
      <c r="D86" s="109">
        <v>4.8</v>
      </c>
      <c r="E86" s="7">
        <v>0</v>
      </c>
      <c r="F86" s="110">
        <v>5.7</v>
      </c>
      <c r="G86" s="110">
        <v>15.9</v>
      </c>
      <c r="H86" s="7">
        <v>30.8</v>
      </c>
      <c r="I86" s="7"/>
      <c r="J86" s="110">
        <v>13.6</v>
      </c>
      <c r="K86" s="110">
        <v>14.9</v>
      </c>
      <c r="L86" s="110"/>
      <c r="M86" s="110">
        <v>17</v>
      </c>
      <c r="N86" s="109">
        <v>3</v>
      </c>
      <c r="O86" s="109"/>
      <c r="P86" s="109">
        <v>1.7</v>
      </c>
      <c r="Q86" s="7">
        <v>64</v>
      </c>
      <c r="R86" s="7"/>
      <c r="S86" s="7">
        <v>65.099999999999994</v>
      </c>
      <c r="T86" s="47"/>
      <c r="U86" s="47"/>
      <c r="V86" s="6"/>
    </row>
    <row r="87" spans="1:22" ht="13.2" customHeight="1">
      <c r="A87" s="65" t="s">
        <v>145</v>
      </c>
      <c r="B87" s="7"/>
      <c r="C87" s="7"/>
      <c r="D87" s="109"/>
      <c r="E87" s="7"/>
      <c r="F87" s="110"/>
      <c r="G87" s="110"/>
      <c r="H87" s="7"/>
      <c r="I87" s="7"/>
      <c r="J87" s="110"/>
      <c r="K87" s="110"/>
      <c r="L87" s="110"/>
      <c r="M87" s="110"/>
      <c r="N87" s="109"/>
      <c r="O87" s="109"/>
      <c r="P87" s="109"/>
      <c r="Q87" s="7"/>
      <c r="R87" s="7"/>
      <c r="S87" s="7"/>
      <c r="T87" s="47"/>
      <c r="U87" s="47"/>
      <c r="V87" s="6"/>
    </row>
    <row r="88" spans="1:22" ht="13.2" customHeight="1">
      <c r="A88" s="68" t="s">
        <v>146</v>
      </c>
      <c r="B88" s="7">
        <v>0</v>
      </c>
      <c r="C88" s="7">
        <v>0</v>
      </c>
      <c r="D88" s="109">
        <v>8.6999999999999993</v>
      </c>
      <c r="E88" s="109">
        <v>4.9000000000000004</v>
      </c>
      <c r="F88" s="110">
        <v>14.1</v>
      </c>
      <c r="G88" s="110">
        <v>18.7</v>
      </c>
      <c r="H88" s="7">
        <v>89.3</v>
      </c>
      <c r="I88" s="7"/>
      <c r="J88" s="7">
        <v>45.4</v>
      </c>
      <c r="K88" s="7">
        <v>46.5</v>
      </c>
      <c r="L88" s="7"/>
      <c r="M88" s="7">
        <v>32.700000000000003</v>
      </c>
      <c r="N88" s="110">
        <v>11.8</v>
      </c>
      <c r="O88" s="110"/>
      <c r="P88" s="7">
        <v>0</v>
      </c>
      <c r="Q88" s="7">
        <v>140.30000000000001</v>
      </c>
      <c r="R88" s="7"/>
      <c r="S88" s="7">
        <v>141.4</v>
      </c>
      <c r="T88" s="47"/>
      <c r="U88" s="47"/>
      <c r="V88" s="6"/>
    </row>
    <row r="89" spans="1:22" ht="13.2" customHeight="1">
      <c r="A89" s="68" t="s">
        <v>147</v>
      </c>
      <c r="B89" s="7">
        <v>0</v>
      </c>
      <c r="C89" s="7">
        <v>0</v>
      </c>
      <c r="D89" s="7">
        <v>0</v>
      </c>
      <c r="E89" s="109">
        <v>2.1</v>
      </c>
      <c r="F89" s="110">
        <v>7.3</v>
      </c>
      <c r="G89" s="7">
        <v>44.4</v>
      </c>
      <c r="H89" s="7">
        <v>108.4</v>
      </c>
      <c r="I89" s="7"/>
      <c r="J89" s="7">
        <v>47</v>
      </c>
      <c r="K89" s="7">
        <v>63.2</v>
      </c>
      <c r="L89" s="7"/>
      <c r="M89" s="7">
        <v>44.3</v>
      </c>
      <c r="N89" s="110">
        <v>15.4</v>
      </c>
      <c r="O89" s="110"/>
      <c r="P89" s="7">
        <v>0</v>
      </c>
      <c r="Q89" s="7">
        <v>171.6</v>
      </c>
      <c r="R89" s="7"/>
      <c r="S89" s="7">
        <v>171.6</v>
      </c>
      <c r="T89" s="47"/>
      <c r="U89" s="47"/>
      <c r="V89" s="6"/>
    </row>
    <row r="90" spans="1:22" ht="13.2" customHeight="1">
      <c r="A90" s="68" t="s">
        <v>148</v>
      </c>
      <c r="B90" s="7">
        <v>0</v>
      </c>
      <c r="C90" s="109">
        <v>6.7</v>
      </c>
      <c r="D90" s="109">
        <v>11</v>
      </c>
      <c r="E90" s="110">
        <v>11.2</v>
      </c>
      <c r="F90" s="110">
        <v>17.600000000000001</v>
      </c>
      <c r="G90" s="7">
        <v>55.9</v>
      </c>
      <c r="H90" s="7">
        <v>187.7</v>
      </c>
      <c r="I90" s="7"/>
      <c r="J90" s="7">
        <v>84</v>
      </c>
      <c r="K90" s="7">
        <v>97.5</v>
      </c>
      <c r="L90" s="7"/>
      <c r="M90" s="7">
        <v>73.400000000000006</v>
      </c>
      <c r="N90" s="7">
        <v>32.1</v>
      </c>
      <c r="O90" s="7"/>
      <c r="P90" s="7">
        <v>0</v>
      </c>
      <c r="Q90" s="7">
        <v>291.60000000000002</v>
      </c>
      <c r="R90" s="7"/>
      <c r="S90" s="7">
        <v>290.8</v>
      </c>
      <c r="T90" s="47"/>
      <c r="U90" s="47"/>
      <c r="V90" s="6"/>
    </row>
    <row r="91" spans="1:22" ht="13.2" customHeight="1">
      <c r="A91" s="65" t="s">
        <v>149</v>
      </c>
      <c r="B91" s="7">
        <v>0</v>
      </c>
      <c r="C91" s="7">
        <v>0</v>
      </c>
      <c r="D91" s="7">
        <v>0</v>
      </c>
      <c r="E91" s="110">
        <v>7.9</v>
      </c>
      <c r="F91" s="7">
        <v>30.5</v>
      </c>
      <c r="G91" s="7">
        <v>48.1</v>
      </c>
      <c r="H91" s="7">
        <v>128.6</v>
      </c>
      <c r="I91" s="7"/>
      <c r="J91" s="7">
        <v>60.5</v>
      </c>
      <c r="K91" s="7">
        <v>66.400000000000006</v>
      </c>
      <c r="L91" s="7"/>
      <c r="M91" s="7">
        <v>45.5</v>
      </c>
      <c r="N91" s="7">
        <v>23.3</v>
      </c>
      <c r="O91" s="7"/>
      <c r="P91" s="7">
        <v>0</v>
      </c>
      <c r="Q91" s="7">
        <v>215.4</v>
      </c>
      <c r="R91" s="7"/>
      <c r="S91" s="7">
        <v>219.2</v>
      </c>
      <c r="T91" s="47"/>
      <c r="U91" s="47"/>
      <c r="V91" s="6"/>
    </row>
    <row r="92" spans="1:22" ht="13.2" customHeight="1">
      <c r="A92" s="65" t="s">
        <v>150</v>
      </c>
      <c r="B92" s="7">
        <v>0</v>
      </c>
      <c r="C92" s="7">
        <v>0</v>
      </c>
      <c r="D92" s="7">
        <v>0</v>
      </c>
      <c r="E92" s="109">
        <v>2.2000000000000002</v>
      </c>
      <c r="F92" s="110">
        <v>8.6999999999999993</v>
      </c>
      <c r="G92" s="110">
        <v>23.1</v>
      </c>
      <c r="H92" s="7">
        <v>68.5</v>
      </c>
      <c r="I92" s="7"/>
      <c r="J92" s="110">
        <v>32.200000000000003</v>
      </c>
      <c r="K92" s="7">
        <v>40.6</v>
      </c>
      <c r="L92" s="7"/>
      <c r="M92" s="7">
        <v>31.1</v>
      </c>
      <c r="N92" s="110">
        <v>12.1</v>
      </c>
      <c r="O92" s="110"/>
      <c r="P92" s="109">
        <v>3.1</v>
      </c>
      <c r="Q92" s="7">
        <v>101.9</v>
      </c>
      <c r="R92" s="7"/>
      <c r="S92" s="7">
        <v>110</v>
      </c>
      <c r="T92" s="47"/>
      <c r="U92" s="47"/>
      <c r="V92" s="6"/>
    </row>
    <row r="93" spans="1:22" ht="13.2" customHeight="1">
      <c r="A93" s="65" t="s">
        <v>151</v>
      </c>
      <c r="B93" s="7">
        <v>0</v>
      </c>
      <c r="C93" s="7">
        <v>0</v>
      </c>
      <c r="D93" s="109">
        <v>5.3</v>
      </c>
      <c r="E93" s="110">
        <v>7.3</v>
      </c>
      <c r="F93" s="110">
        <v>13.1</v>
      </c>
      <c r="G93" s="7">
        <v>47.8</v>
      </c>
      <c r="H93" s="7">
        <v>130.30000000000001</v>
      </c>
      <c r="I93" s="7"/>
      <c r="J93" s="7">
        <v>62.9</v>
      </c>
      <c r="K93" s="7">
        <v>62</v>
      </c>
      <c r="L93" s="7"/>
      <c r="M93" s="7">
        <v>43</v>
      </c>
      <c r="N93" s="110">
        <v>18.2</v>
      </c>
      <c r="O93" s="110"/>
      <c r="P93" s="7">
        <v>0</v>
      </c>
      <c r="Q93" s="7">
        <v>202.1</v>
      </c>
      <c r="R93" s="7"/>
      <c r="S93" s="7">
        <v>203.2</v>
      </c>
      <c r="T93" s="47"/>
      <c r="U93" s="47"/>
      <c r="V93" s="6"/>
    </row>
    <row r="94" spans="1:22" ht="13.2" customHeight="1">
      <c r="A94" s="65" t="s">
        <v>152</v>
      </c>
      <c r="B94" s="110">
        <v>5.3</v>
      </c>
      <c r="C94" s="110">
        <v>18.8</v>
      </c>
      <c r="D94" s="110">
        <v>33.299999999999997</v>
      </c>
      <c r="E94" s="7">
        <v>38</v>
      </c>
      <c r="F94" s="7">
        <v>93.8</v>
      </c>
      <c r="G94" s="7">
        <v>251.5</v>
      </c>
      <c r="H94" s="7">
        <v>716</v>
      </c>
      <c r="I94" s="7"/>
      <c r="J94" s="7">
        <v>346.3</v>
      </c>
      <c r="K94" s="7">
        <v>375</v>
      </c>
      <c r="L94" s="7"/>
      <c r="M94" s="7">
        <v>261.5</v>
      </c>
      <c r="N94" s="7">
        <v>115.1</v>
      </c>
      <c r="O94" s="7"/>
      <c r="P94" s="110">
        <v>6.3</v>
      </c>
      <c r="Q94" s="7">
        <v>1151.0999999999999</v>
      </c>
      <c r="R94" s="7"/>
      <c r="S94" s="7">
        <v>1156.5</v>
      </c>
      <c r="T94" s="47"/>
      <c r="U94" s="812" t="s">
        <v>622</v>
      </c>
      <c r="V94" s="813"/>
    </row>
    <row r="95" spans="1:22" ht="13.2" customHeight="1">
      <c r="A95" s="64" t="s">
        <v>153</v>
      </c>
      <c r="B95" s="7">
        <v>0</v>
      </c>
      <c r="C95" s="109">
        <v>9.3000000000000007</v>
      </c>
      <c r="D95" s="110">
        <v>34.299999999999997</v>
      </c>
      <c r="E95" s="7">
        <v>134.5</v>
      </c>
      <c r="F95" s="281">
        <v>404.8</v>
      </c>
      <c r="G95" s="282">
        <v>618.29999999999995</v>
      </c>
      <c r="H95" s="283">
        <v>1341.8</v>
      </c>
      <c r="I95" s="7"/>
      <c r="J95" s="7">
        <v>738.4</v>
      </c>
      <c r="K95" s="7">
        <v>602.70000000000005</v>
      </c>
      <c r="L95" s="7"/>
      <c r="M95" s="7">
        <v>467.9</v>
      </c>
      <c r="N95" s="7">
        <v>142.30000000000001</v>
      </c>
      <c r="O95" s="7"/>
      <c r="P95" s="7">
        <v>0</v>
      </c>
      <c r="Q95" s="7">
        <v>2545.3000000000002</v>
      </c>
      <c r="R95" s="7"/>
      <c r="S95" s="7">
        <v>2551.8000000000002</v>
      </c>
      <c r="T95" s="47"/>
      <c r="U95" s="264" t="s">
        <v>345</v>
      </c>
      <c r="V95" s="262">
        <f>SUM(F95:H95)</f>
        <v>2364.8999999999996</v>
      </c>
    </row>
    <row r="96" spans="1:22" ht="13.2" customHeight="1">
      <c r="A96" s="64" t="s">
        <v>154</v>
      </c>
      <c r="B96" s="7">
        <v>0</v>
      </c>
      <c r="C96" s="110">
        <v>30.8</v>
      </c>
      <c r="D96" s="110">
        <v>23.2</v>
      </c>
      <c r="E96" s="7">
        <v>27.7</v>
      </c>
      <c r="F96" s="7">
        <v>50.9</v>
      </c>
      <c r="G96" s="7">
        <v>78.2</v>
      </c>
      <c r="H96" s="7">
        <v>251.6</v>
      </c>
      <c r="I96" s="7"/>
      <c r="J96" s="7">
        <v>113.4</v>
      </c>
      <c r="K96" s="7">
        <v>133.19999999999999</v>
      </c>
      <c r="L96" s="7"/>
      <c r="M96" s="7">
        <v>100.2</v>
      </c>
      <c r="N96" s="7">
        <v>40.200000000000003</v>
      </c>
      <c r="O96" s="7"/>
      <c r="P96" s="109">
        <v>3.4</v>
      </c>
      <c r="Q96" s="7">
        <v>463</v>
      </c>
      <c r="R96" s="7"/>
      <c r="S96" s="7">
        <v>467.3</v>
      </c>
      <c r="T96" s="47"/>
      <c r="U96" s="265" t="s">
        <v>346</v>
      </c>
      <c r="V96" s="295">
        <f>SUM($F$160:$H$160)</f>
        <v>9568.7999999999993</v>
      </c>
    </row>
    <row r="97" spans="1:22" ht="13.2" customHeight="1">
      <c r="A97" s="64" t="s">
        <v>155</v>
      </c>
      <c r="B97" s="7">
        <v>0</v>
      </c>
      <c r="C97" s="109">
        <v>4.8</v>
      </c>
      <c r="D97" s="109">
        <v>3.9</v>
      </c>
      <c r="E97" s="110">
        <v>11.5</v>
      </c>
      <c r="F97" s="7">
        <v>29.2</v>
      </c>
      <c r="G97" s="7">
        <v>27.4</v>
      </c>
      <c r="H97" s="7">
        <v>75.599999999999994</v>
      </c>
      <c r="I97" s="7"/>
      <c r="J97" s="7">
        <v>48.5</v>
      </c>
      <c r="K97" s="7">
        <v>22.6</v>
      </c>
      <c r="L97" s="7"/>
      <c r="M97" s="110">
        <v>13.8</v>
      </c>
      <c r="N97" s="110">
        <v>10.3</v>
      </c>
      <c r="O97" s="110"/>
      <c r="P97" s="7">
        <v>0</v>
      </c>
      <c r="Q97" s="7">
        <v>146.5</v>
      </c>
      <c r="R97" s="7"/>
      <c r="S97" s="7">
        <v>146.5</v>
      </c>
      <c r="T97" s="47"/>
      <c r="U97" s="266" t="s">
        <v>616</v>
      </c>
      <c r="V97" s="296">
        <f>V95/V96</f>
        <v>0.2471469776774517</v>
      </c>
    </row>
    <row r="98" spans="1:22" ht="13.2" customHeight="1">
      <c r="A98" s="64" t="s">
        <v>156</v>
      </c>
      <c r="B98" s="7">
        <v>0</v>
      </c>
      <c r="C98" s="7">
        <v>0</v>
      </c>
      <c r="D98" s="110">
        <v>24.5</v>
      </c>
      <c r="E98" s="110">
        <v>34.1</v>
      </c>
      <c r="F98" s="7">
        <v>50.2</v>
      </c>
      <c r="G98" s="7">
        <v>76.8</v>
      </c>
      <c r="H98" s="7">
        <v>135.5</v>
      </c>
      <c r="I98" s="7"/>
      <c r="J98" s="7">
        <v>82.7</v>
      </c>
      <c r="K98" s="7">
        <v>52.8</v>
      </c>
      <c r="L98" s="7"/>
      <c r="M98" s="7">
        <v>39.799999999999997</v>
      </c>
      <c r="N98" s="110">
        <v>12.7</v>
      </c>
      <c r="O98" s="110"/>
      <c r="P98" s="7">
        <v>0</v>
      </c>
      <c r="Q98" s="7">
        <v>317.5</v>
      </c>
      <c r="R98" s="7"/>
      <c r="S98" s="7">
        <v>317.5</v>
      </c>
      <c r="T98" s="47"/>
    </row>
    <row r="99" spans="1:22" ht="13.2" customHeight="1">
      <c r="A99" s="64" t="s">
        <v>157</v>
      </c>
      <c r="B99" s="109">
        <v>10.199999999999999</v>
      </c>
      <c r="C99" s="110">
        <v>30.6</v>
      </c>
      <c r="D99" s="110">
        <v>24.8</v>
      </c>
      <c r="E99" s="7">
        <v>35.700000000000003</v>
      </c>
      <c r="F99" s="7">
        <v>46.2</v>
      </c>
      <c r="G99" s="7">
        <v>37.299999999999997</v>
      </c>
      <c r="H99" s="7">
        <v>54.4</v>
      </c>
      <c r="I99" s="7"/>
      <c r="J99" s="110">
        <v>27.1</v>
      </c>
      <c r="K99" s="7">
        <v>23.7</v>
      </c>
      <c r="L99" s="7"/>
      <c r="M99" s="110">
        <v>19.399999999999999</v>
      </c>
      <c r="N99" s="109">
        <v>4.7</v>
      </c>
      <c r="O99" s="109"/>
      <c r="P99" s="109">
        <v>9.5</v>
      </c>
      <c r="Q99" s="7">
        <v>218.3</v>
      </c>
      <c r="R99" s="7"/>
      <c r="S99" s="7">
        <v>229.8</v>
      </c>
      <c r="T99" s="47"/>
      <c r="U99" s="47"/>
      <c r="V99" s="6"/>
    </row>
    <row r="100" spans="1:22" ht="13.2" customHeight="1">
      <c r="A100" s="64" t="s">
        <v>158</v>
      </c>
      <c r="B100" s="7">
        <v>26</v>
      </c>
      <c r="C100" s="110">
        <v>25.6</v>
      </c>
      <c r="D100" s="7">
        <v>28.6</v>
      </c>
      <c r="E100" s="110">
        <v>25.6</v>
      </c>
      <c r="F100" s="7">
        <v>40.299999999999997</v>
      </c>
      <c r="G100" s="7">
        <v>41.1</v>
      </c>
      <c r="H100" s="7">
        <v>137.30000000000001</v>
      </c>
      <c r="I100" s="7"/>
      <c r="J100" s="7">
        <v>64</v>
      </c>
      <c r="K100" s="7">
        <v>68.5</v>
      </c>
      <c r="L100" s="7"/>
      <c r="M100" s="7">
        <v>38.4</v>
      </c>
      <c r="N100" s="110">
        <v>24.8</v>
      </c>
      <c r="O100" s="110"/>
      <c r="P100" s="7">
        <v>33.200000000000003</v>
      </c>
      <c r="Q100" s="7">
        <v>293.39999999999998</v>
      </c>
      <c r="R100" s="7"/>
      <c r="S100" s="7">
        <v>322.39999999999998</v>
      </c>
      <c r="T100" s="47"/>
      <c r="U100" s="47"/>
      <c r="V100" s="6"/>
    </row>
    <row r="101" spans="1:22" ht="13.2" customHeight="1">
      <c r="A101" s="64" t="s">
        <v>159</v>
      </c>
      <c r="B101" s="7">
        <v>0</v>
      </c>
      <c r="C101" s="109">
        <v>2.4</v>
      </c>
      <c r="D101" s="109">
        <v>3.7</v>
      </c>
      <c r="E101" s="109">
        <v>9.1999999999999993</v>
      </c>
      <c r="F101" s="110">
        <v>23.9</v>
      </c>
      <c r="G101" s="7">
        <v>46.2</v>
      </c>
      <c r="H101" s="7">
        <v>74.2</v>
      </c>
      <c r="I101" s="7"/>
      <c r="J101" s="7">
        <v>41.1</v>
      </c>
      <c r="K101" s="7">
        <v>33.1</v>
      </c>
      <c r="L101" s="7"/>
      <c r="M101" s="7">
        <v>24.1</v>
      </c>
      <c r="N101" s="110">
        <v>7.1</v>
      </c>
      <c r="O101" s="110"/>
      <c r="P101" s="109">
        <v>2.4</v>
      </c>
      <c r="Q101" s="7">
        <v>159.5</v>
      </c>
      <c r="R101" s="7"/>
      <c r="S101" s="7">
        <v>159.19999999999999</v>
      </c>
      <c r="T101" s="47"/>
      <c r="U101" s="47"/>
      <c r="V101" s="6"/>
    </row>
    <row r="102" spans="1:22" ht="13.2" customHeight="1">
      <c r="A102" s="64" t="s">
        <v>160</v>
      </c>
      <c r="B102" s="7">
        <v>39.1</v>
      </c>
      <c r="C102" s="7">
        <v>117.1</v>
      </c>
      <c r="D102" s="7">
        <v>159.9</v>
      </c>
      <c r="E102" s="7">
        <v>291</v>
      </c>
      <c r="F102" s="7">
        <v>602.6</v>
      </c>
      <c r="G102" s="7">
        <v>898.4</v>
      </c>
      <c r="H102" s="7">
        <v>1908.6</v>
      </c>
      <c r="I102" s="7"/>
      <c r="J102" s="7">
        <v>1030.2</v>
      </c>
      <c r="K102" s="7">
        <v>884.4</v>
      </c>
      <c r="L102" s="7"/>
      <c r="M102" s="7">
        <v>668.4</v>
      </c>
      <c r="N102" s="7">
        <v>210.3</v>
      </c>
      <c r="O102" s="7"/>
      <c r="P102" s="7">
        <v>57.2</v>
      </c>
      <c r="Q102" s="7">
        <v>3955</v>
      </c>
      <c r="R102" s="7"/>
      <c r="S102" s="7">
        <v>4013.2</v>
      </c>
      <c r="T102" s="47"/>
      <c r="U102" s="47"/>
      <c r="V102" s="6"/>
    </row>
    <row r="103" spans="1:22" ht="13.2" customHeight="1">
      <c r="A103" s="66"/>
      <c r="B103" s="108"/>
      <c r="C103" s="108"/>
      <c r="D103" s="108"/>
      <c r="E103" s="108"/>
      <c r="F103" s="108"/>
      <c r="G103" s="108"/>
      <c r="H103" s="108"/>
      <c r="I103" s="108"/>
      <c r="J103" s="108"/>
      <c r="K103" s="108"/>
      <c r="L103" s="108"/>
      <c r="M103" s="108"/>
      <c r="N103" s="108"/>
      <c r="O103" s="108"/>
      <c r="P103" s="108"/>
      <c r="Q103" s="108"/>
      <c r="R103" s="108"/>
      <c r="S103" s="108"/>
      <c r="T103" s="47"/>
      <c r="U103" s="47"/>
      <c r="V103" s="6"/>
    </row>
    <row r="104" spans="1:22" ht="13.2" customHeight="1">
      <c r="A104" s="10" t="s">
        <v>62</v>
      </c>
      <c r="B104" s="111"/>
      <c r="C104" s="111"/>
      <c r="D104" s="111"/>
      <c r="E104" s="111"/>
      <c r="F104" s="111"/>
      <c r="G104" s="111"/>
      <c r="H104" s="111"/>
      <c r="I104" s="111"/>
      <c r="J104" s="111"/>
      <c r="K104" s="111"/>
      <c r="L104" s="111"/>
      <c r="M104" s="111"/>
      <c r="N104" s="111"/>
      <c r="O104" s="111"/>
      <c r="P104" s="111"/>
      <c r="Q104" s="111"/>
      <c r="R104" s="111"/>
      <c r="S104" s="111"/>
      <c r="T104" s="47"/>
      <c r="U104" s="47"/>
      <c r="V104" s="6"/>
    </row>
    <row r="105" spans="1:22" ht="13.2" customHeight="1">
      <c r="A105" s="64" t="s">
        <v>161</v>
      </c>
      <c r="B105" s="106">
        <v>32.4</v>
      </c>
      <c r="C105" s="106">
        <v>20.5</v>
      </c>
      <c r="D105" s="31">
        <v>49.5</v>
      </c>
      <c r="E105" s="31">
        <v>38.700000000000003</v>
      </c>
      <c r="F105" s="31">
        <v>72.900000000000006</v>
      </c>
      <c r="G105" s="31">
        <v>138.80000000000001</v>
      </c>
      <c r="H105" s="31">
        <v>251.9</v>
      </c>
      <c r="I105" s="31"/>
      <c r="J105" s="31">
        <v>152.9</v>
      </c>
      <c r="K105" s="31">
        <v>97.3</v>
      </c>
      <c r="L105" s="31"/>
      <c r="M105" s="31">
        <v>74.400000000000006</v>
      </c>
      <c r="N105" s="31">
        <v>22</v>
      </c>
      <c r="O105" s="31"/>
      <c r="P105" s="106">
        <v>33.200000000000003</v>
      </c>
      <c r="Q105" s="31">
        <v>560.9</v>
      </c>
      <c r="R105" s="31"/>
      <c r="S105" s="31">
        <v>598.79999999999995</v>
      </c>
      <c r="T105" s="47"/>
      <c r="U105" s="47"/>
      <c r="V105" s="6"/>
    </row>
    <row r="106" spans="1:22" ht="13.2" customHeight="1">
      <c r="A106" s="64" t="s">
        <v>162</v>
      </c>
      <c r="B106" s="31">
        <v>463.4</v>
      </c>
      <c r="C106" s="31">
        <v>315.5</v>
      </c>
      <c r="D106" s="31">
        <v>388.5</v>
      </c>
      <c r="E106" s="31">
        <v>365.5</v>
      </c>
      <c r="F106" s="31">
        <v>387.7</v>
      </c>
      <c r="G106" s="31">
        <v>351.1</v>
      </c>
      <c r="H106" s="31">
        <v>433.7</v>
      </c>
      <c r="I106" s="31"/>
      <c r="J106" s="31">
        <v>273.8</v>
      </c>
      <c r="K106" s="31">
        <v>163.19999999999999</v>
      </c>
      <c r="L106" s="31"/>
      <c r="M106" s="31">
        <v>129.19999999999999</v>
      </c>
      <c r="N106" s="31">
        <v>31.6</v>
      </c>
      <c r="O106" s="31"/>
      <c r="P106" s="31">
        <v>559</v>
      </c>
      <c r="Q106" s="31">
        <v>2147.3000000000002</v>
      </c>
      <c r="R106" s="31"/>
      <c r="S106" s="31">
        <v>2705.1</v>
      </c>
      <c r="T106" s="47"/>
      <c r="U106" s="47"/>
      <c r="V106" s="6"/>
    </row>
    <row r="107" spans="1:22" ht="13.2" customHeight="1">
      <c r="A107" s="64" t="s">
        <v>163</v>
      </c>
      <c r="B107" s="31">
        <v>460.5</v>
      </c>
      <c r="C107" s="31">
        <v>658.5</v>
      </c>
      <c r="D107" s="31">
        <v>826.3</v>
      </c>
      <c r="E107" s="31">
        <v>767.2</v>
      </c>
      <c r="F107" s="31">
        <v>705.7</v>
      </c>
      <c r="G107" s="31">
        <v>577.4</v>
      </c>
      <c r="H107" s="31">
        <v>656.1</v>
      </c>
      <c r="I107" s="31"/>
      <c r="J107" s="31">
        <v>432</v>
      </c>
      <c r="K107" s="31">
        <v>228.2</v>
      </c>
      <c r="L107" s="31"/>
      <c r="M107" s="31">
        <v>186.8</v>
      </c>
      <c r="N107" s="31">
        <v>39.299999999999997</v>
      </c>
      <c r="O107" s="31"/>
      <c r="P107" s="31">
        <v>638.6</v>
      </c>
      <c r="Q107" s="31">
        <v>4023.3</v>
      </c>
      <c r="R107" s="31"/>
      <c r="S107" s="31">
        <v>4663</v>
      </c>
      <c r="T107" s="47"/>
      <c r="U107" s="47"/>
      <c r="V107" s="6"/>
    </row>
    <row r="108" spans="1:22" ht="13.2" customHeight="1">
      <c r="A108" s="64" t="s">
        <v>63</v>
      </c>
      <c r="B108" s="31">
        <v>119.9</v>
      </c>
      <c r="C108" s="31">
        <v>152.69999999999999</v>
      </c>
      <c r="D108" s="31">
        <v>292.8</v>
      </c>
      <c r="E108" s="31">
        <v>313.3</v>
      </c>
      <c r="F108" s="31">
        <v>348.2</v>
      </c>
      <c r="G108" s="31">
        <v>349.7</v>
      </c>
      <c r="H108" s="31">
        <v>458.8</v>
      </c>
      <c r="I108" s="31"/>
      <c r="J108" s="31">
        <v>288.60000000000002</v>
      </c>
      <c r="K108" s="31">
        <v>166.8</v>
      </c>
      <c r="L108" s="31"/>
      <c r="M108" s="31">
        <v>141.4</v>
      </c>
      <c r="N108" s="31">
        <v>27.2</v>
      </c>
      <c r="O108" s="31"/>
      <c r="P108" s="31">
        <v>173.4</v>
      </c>
      <c r="Q108" s="31">
        <v>1864</v>
      </c>
      <c r="R108" s="31"/>
      <c r="S108" s="31">
        <v>2032.9</v>
      </c>
      <c r="T108" s="47"/>
      <c r="U108" s="47"/>
      <c r="V108" s="6"/>
    </row>
    <row r="109" spans="1:22" ht="13.2" customHeight="1">
      <c r="A109" s="64" t="s">
        <v>164</v>
      </c>
      <c r="B109" s="106">
        <v>22.9</v>
      </c>
      <c r="C109" s="107">
        <v>10.3</v>
      </c>
      <c r="D109" s="106">
        <v>23.9</v>
      </c>
      <c r="E109" s="107">
        <v>3.2</v>
      </c>
      <c r="F109" s="106">
        <v>11.7</v>
      </c>
      <c r="G109" s="106">
        <v>9.6</v>
      </c>
      <c r="H109" s="31">
        <v>24.9</v>
      </c>
      <c r="I109" s="31"/>
      <c r="J109" s="106">
        <v>11.6</v>
      </c>
      <c r="K109" s="107">
        <v>7.7</v>
      </c>
      <c r="L109" s="107"/>
      <c r="M109" s="106">
        <v>12.9</v>
      </c>
      <c r="N109" s="31">
        <v>0</v>
      </c>
      <c r="O109" s="31"/>
      <c r="P109" s="31">
        <v>29.5</v>
      </c>
      <c r="Q109" s="31">
        <v>70.7</v>
      </c>
      <c r="R109" s="31"/>
      <c r="S109" s="31">
        <v>107.7</v>
      </c>
      <c r="T109" s="47"/>
      <c r="U109" s="47"/>
      <c r="V109" s="6"/>
    </row>
    <row r="110" spans="1:22" ht="13.2" customHeight="1">
      <c r="A110" s="64" t="s">
        <v>165</v>
      </c>
      <c r="B110" s="107">
        <v>5.3</v>
      </c>
      <c r="C110" s="107">
        <v>3.5</v>
      </c>
      <c r="D110" s="106">
        <v>16.7</v>
      </c>
      <c r="E110" s="106">
        <v>14.3</v>
      </c>
      <c r="F110" s="106">
        <v>13.5</v>
      </c>
      <c r="G110" s="106">
        <v>16.100000000000001</v>
      </c>
      <c r="H110" s="31">
        <v>32</v>
      </c>
      <c r="I110" s="31"/>
      <c r="J110" s="106">
        <v>12.3</v>
      </c>
      <c r="K110" s="106">
        <v>16.100000000000001</v>
      </c>
      <c r="L110" s="106"/>
      <c r="M110" s="106">
        <v>11.2</v>
      </c>
      <c r="N110" s="31">
        <v>0</v>
      </c>
      <c r="O110" s="31"/>
      <c r="P110" s="107">
        <v>4.8</v>
      </c>
      <c r="Q110" s="31">
        <v>92.9</v>
      </c>
      <c r="R110" s="31"/>
      <c r="S110" s="31">
        <v>103.6</v>
      </c>
      <c r="T110" s="47"/>
      <c r="U110" s="47"/>
      <c r="V110" s="6"/>
    </row>
    <row r="111" spans="1:22" ht="13.2" customHeight="1">
      <c r="A111" s="64" t="s">
        <v>166</v>
      </c>
      <c r="B111" s="31">
        <v>888</v>
      </c>
      <c r="C111" s="31">
        <v>898.1</v>
      </c>
      <c r="D111" s="31">
        <v>1174.2</v>
      </c>
      <c r="E111" s="31">
        <v>1097.2</v>
      </c>
      <c r="F111" s="31">
        <v>1081.5</v>
      </c>
      <c r="G111" s="31">
        <v>1001.6</v>
      </c>
      <c r="H111" s="31">
        <v>1284.2</v>
      </c>
      <c r="I111" s="31"/>
      <c r="J111" s="31">
        <v>811.6</v>
      </c>
      <c r="K111" s="31">
        <v>471</v>
      </c>
      <c r="L111" s="31"/>
      <c r="M111" s="31">
        <v>370</v>
      </c>
      <c r="N111" s="31">
        <v>99.4</v>
      </c>
      <c r="O111" s="31"/>
      <c r="P111" s="31">
        <v>1136.3</v>
      </c>
      <c r="Q111" s="31">
        <v>6283.6</v>
      </c>
      <c r="R111" s="31"/>
      <c r="S111" s="31">
        <v>7413.2</v>
      </c>
      <c r="T111" s="47"/>
      <c r="U111" s="47"/>
      <c r="V111" s="6"/>
    </row>
    <row r="112" spans="1:22" ht="13.2" customHeight="1">
      <c r="A112" s="67"/>
      <c r="B112" s="63"/>
      <c r="C112" s="63"/>
      <c r="D112" s="63"/>
      <c r="E112" s="63"/>
      <c r="F112" s="63"/>
      <c r="G112" s="63"/>
      <c r="H112" s="63"/>
      <c r="I112" s="63"/>
      <c r="J112" s="63"/>
      <c r="K112" s="63"/>
      <c r="L112" s="63"/>
      <c r="M112" s="63"/>
      <c r="N112" s="63"/>
      <c r="O112" s="63"/>
      <c r="P112" s="63"/>
      <c r="Q112" s="63"/>
      <c r="R112" s="63"/>
      <c r="S112" s="63"/>
      <c r="T112" s="47"/>
      <c r="U112" s="47"/>
      <c r="V112" s="6"/>
    </row>
    <row r="113" spans="1:22" ht="13.2" customHeight="1">
      <c r="A113" s="10" t="s">
        <v>64</v>
      </c>
      <c r="B113" s="63"/>
      <c r="C113" s="63"/>
      <c r="D113" s="63"/>
      <c r="E113" s="63"/>
      <c r="F113" s="63"/>
      <c r="G113" s="63"/>
      <c r="H113" s="63"/>
      <c r="I113" s="63"/>
      <c r="J113" s="63"/>
      <c r="K113" s="63"/>
      <c r="L113" s="63"/>
      <c r="M113" s="63"/>
      <c r="N113" s="63"/>
      <c r="O113" s="63"/>
      <c r="P113" s="63"/>
      <c r="Q113" s="63"/>
      <c r="R113" s="63"/>
      <c r="S113" s="63"/>
      <c r="T113" s="47"/>
      <c r="U113" s="47"/>
      <c r="V113" s="6"/>
    </row>
    <row r="114" spans="1:22" ht="13.2" customHeight="1">
      <c r="A114" s="64" t="s">
        <v>167</v>
      </c>
      <c r="B114" s="107">
        <v>5.8</v>
      </c>
      <c r="C114" s="106">
        <v>30.3</v>
      </c>
      <c r="D114" s="31">
        <v>65.599999999999994</v>
      </c>
      <c r="E114" s="31">
        <v>73.099999999999994</v>
      </c>
      <c r="F114" s="31">
        <v>107.5</v>
      </c>
      <c r="G114" s="31">
        <v>124.7</v>
      </c>
      <c r="H114" s="31">
        <v>189.8</v>
      </c>
      <c r="I114" s="31"/>
      <c r="J114" s="31">
        <v>117.2</v>
      </c>
      <c r="K114" s="31">
        <v>75.099999999999994</v>
      </c>
      <c r="L114" s="31"/>
      <c r="M114" s="31">
        <v>59.5</v>
      </c>
      <c r="N114" s="106">
        <v>10.1</v>
      </c>
      <c r="O114" s="106"/>
      <c r="P114" s="106">
        <v>9.1</v>
      </c>
      <c r="Q114" s="31">
        <v>590.29999999999995</v>
      </c>
      <c r="R114" s="31"/>
      <c r="S114" s="31">
        <v>601.4</v>
      </c>
      <c r="T114" s="47"/>
      <c r="U114" s="47"/>
      <c r="V114" s="6"/>
    </row>
    <row r="115" spans="1:22" ht="13.2" customHeight="1">
      <c r="A115" s="64" t="s">
        <v>168</v>
      </c>
      <c r="B115" s="107">
        <v>8.3000000000000007</v>
      </c>
      <c r="C115" s="107">
        <v>6.8</v>
      </c>
      <c r="D115" s="106">
        <v>37</v>
      </c>
      <c r="E115" s="31">
        <v>51.7</v>
      </c>
      <c r="F115" s="31">
        <v>69.900000000000006</v>
      </c>
      <c r="G115" s="31">
        <v>108</v>
      </c>
      <c r="H115" s="31">
        <v>199.9</v>
      </c>
      <c r="I115" s="31"/>
      <c r="J115" s="31">
        <v>126.6</v>
      </c>
      <c r="K115" s="31">
        <v>76</v>
      </c>
      <c r="L115" s="31"/>
      <c r="M115" s="31">
        <v>62.1</v>
      </c>
      <c r="N115" s="106">
        <v>11.3</v>
      </c>
      <c r="O115" s="106"/>
      <c r="P115" s="107">
        <v>8.3000000000000007</v>
      </c>
      <c r="Q115" s="31">
        <v>481.9</v>
      </c>
      <c r="R115" s="31"/>
      <c r="S115" s="31">
        <v>495.4</v>
      </c>
      <c r="T115" s="47"/>
      <c r="U115" s="47"/>
      <c r="V115" s="6"/>
    </row>
    <row r="116" spans="1:22" ht="13.2" customHeight="1">
      <c r="A116" s="64" t="s">
        <v>169</v>
      </c>
      <c r="B116" s="31">
        <v>0</v>
      </c>
      <c r="C116" s="31">
        <v>0</v>
      </c>
      <c r="D116" s="107">
        <v>6.8</v>
      </c>
      <c r="E116" s="107">
        <v>2.7</v>
      </c>
      <c r="F116" s="106">
        <v>10.199999999999999</v>
      </c>
      <c r="G116" s="106">
        <v>23</v>
      </c>
      <c r="H116" s="31">
        <v>28.7</v>
      </c>
      <c r="I116" s="31"/>
      <c r="J116" s="106">
        <v>17</v>
      </c>
      <c r="K116" s="106">
        <v>11.6</v>
      </c>
      <c r="L116" s="106"/>
      <c r="M116" s="106">
        <v>9.4</v>
      </c>
      <c r="N116" s="107">
        <v>5.6</v>
      </c>
      <c r="O116" s="107"/>
      <c r="P116" s="31">
        <v>0</v>
      </c>
      <c r="Q116" s="31">
        <v>71.900000000000006</v>
      </c>
      <c r="R116" s="31"/>
      <c r="S116" s="31">
        <v>72.8</v>
      </c>
      <c r="T116" s="47"/>
      <c r="U116" s="47"/>
      <c r="V116" s="6"/>
    </row>
    <row r="117" spans="1:22" ht="13.2" customHeight="1">
      <c r="A117" s="64" t="s">
        <v>170</v>
      </c>
      <c r="B117" s="31">
        <v>41.8</v>
      </c>
      <c r="C117" s="106">
        <v>26.8</v>
      </c>
      <c r="D117" s="106">
        <v>41.7</v>
      </c>
      <c r="E117" s="31">
        <v>55</v>
      </c>
      <c r="F117" s="31">
        <v>33.799999999999997</v>
      </c>
      <c r="G117" s="31">
        <v>48.5</v>
      </c>
      <c r="H117" s="31">
        <v>49.5</v>
      </c>
      <c r="I117" s="31"/>
      <c r="J117" s="31">
        <v>31.6</v>
      </c>
      <c r="K117" s="31">
        <v>19.5</v>
      </c>
      <c r="L117" s="31"/>
      <c r="M117" s="31">
        <v>19.2</v>
      </c>
      <c r="N117" s="107">
        <v>1.5</v>
      </c>
      <c r="O117" s="107"/>
      <c r="P117" s="31">
        <v>40.4</v>
      </c>
      <c r="Q117" s="31">
        <v>259.7</v>
      </c>
      <c r="R117" s="31"/>
      <c r="S117" s="31">
        <v>303.3</v>
      </c>
      <c r="T117" s="47"/>
      <c r="U117" s="47"/>
      <c r="V117" s="6"/>
    </row>
    <row r="118" spans="1:22" ht="13.2" customHeight="1">
      <c r="A118" s="64" t="s">
        <v>171</v>
      </c>
      <c r="B118" s="106">
        <v>13.2</v>
      </c>
      <c r="C118" s="106">
        <v>21</v>
      </c>
      <c r="D118" s="106">
        <v>23.6</v>
      </c>
      <c r="E118" s="106">
        <v>10.199999999999999</v>
      </c>
      <c r="F118" s="106">
        <v>20</v>
      </c>
      <c r="G118" s="106">
        <v>28.1</v>
      </c>
      <c r="H118" s="31">
        <v>41.3</v>
      </c>
      <c r="I118" s="31"/>
      <c r="J118" s="106">
        <v>18.8</v>
      </c>
      <c r="K118" s="106">
        <v>22.9</v>
      </c>
      <c r="L118" s="106"/>
      <c r="M118" s="106">
        <v>21.4</v>
      </c>
      <c r="N118" s="107">
        <v>2.7</v>
      </c>
      <c r="O118" s="107"/>
      <c r="P118" s="106">
        <v>21</v>
      </c>
      <c r="Q118" s="31">
        <v>127.1</v>
      </c>
      <c r="R118" s="31"/>
      <c r="S118" s="31">
        <v>145.80000000000001</v>
      </c>
      <c r="T118" s="47"/>
      <c r="U118" s="47"/>
      <c r="V118" s="6"/>
    </row>
    <row r="119" spans="1:22" ht="13.2" customHeight="1">
      <c r="A119" s="64" t="s">
        <v>172</v>
      </c>
      <c r="B119" s="31">
        <v>67.7</v>
      </c>
      <c r="C119" s="31">
        <v>72.8</v>
      </c>
      <c r="D119" s="31">
        <v>157.5</v>
      </c>
      <c r="E119" s="31">
        <v>188.5</v>
      </c>
      <c r="F119" s="31">
        <v>216.3</v>
      </c>
      <c r="G119" s="31">
        <v>287.10000000000002</v>
      </c>
      <c r="H119" s="31">
        <v>460.1</v>
      </c>
      <c r="I119" s="31"/>
      <c r="J119" s="31">
        <v>280.7</v>
      </c>
      <c r="K119" s="31">
        <v>175</v>
      </c>
      <c r="L119" s="31"/>
      <c r="M119" s="31">
        <v>145.6</v>
      </c>
      <c r="N119" s="31">
        <v>35.299999999999997</v>
      </c>
      <c r="O119" s="31"/>
      <c r="P119" s="31">
        <v>79.599999999999994</v>
      </c>
      <c r="Q119" s="31">
        <v>1374.7</v>
      </c>
      <c r="R119" s="31"/>
      <c r="S119" s="31">
        <v>1459.5</v>
      </c>
      <c r="T119" s="47"/>
      <c r="U119" s="47"/>
      <c r="V119" s="6"/>
    </row>
    <row r="120" spans="1:22" ht="13.2" customHeight="1">
      <c r="A120" s="67"/>
      <c r="B120" s="63"/>
      <c r="C120" s="63"/>
      <c r="D120" s="63"/>
      <c r="E120" s="63"/>
      <c r="F120" s="63"/>
      <c r="G120" s="63"/>
      <c r="H120" s="63"/>
      <c r="I120" s="63"/>
      <c r="J120" s="63"/>
      <c r="K120" s="63"/>
      <c r="L120" s="63"/>
      <c r="M120" s="63"/>
      <c r="N120" s="63"/>
      <c r="O120" s="63"/>
      <c r="P120" s="63"/>
      <c r="Q120" s="63"/>
      <c r="R120" s="63"/>
      <c r="S120" s="63"/>
      <c r="T120" s="47"/>
      <c r="U120" s="47"/>
      <c r="V120" s="6"/>
    </row>
    <row r="121" spans="1:22" ht="13.2" customHeight="1">
      <c r="A121" s="10" t="s">
        <v>65</v>
      </c>
      <c r="B121" s="63"/>
      <c r="C121" s="63"/>
      <c r="D121" s="63"/>
      <c r="E121" s="63"/>
      <c r="F121" s="63"/>
      <c r="G121" s="63"/>
      <c r="H121" s="63"/>
      <c r="I121" s="63"/>
      <c r="J121" s="63"/>
      <c r="K121" s="63"/>
      <c r="L121" s="63"/>
      <c r="M121" s="63"/>
      <c r="N121" s="63"/>
      <c r="O121" s="63"/>
      <c r="P121" s="63"/>
      <c r="Q121" s="63"/>
      <c r="R121" s="63"/>
      <c r="S121" s="63"/>
      <c r="T121" s="47"/>
      <c r="U121" s="47"/>
      <c r="V121" s="6"/>
    </row>
    <row r="122" spans="1:22" ht="13.2" customHeight="1">
      <c r="A122" s="64" t="s">
        <v>173</v>
      </c>
      <c r="B122" s="31">
        <v>112.4</v>
      </c>
      <c r="C122" s="106">
        <v>42.1</v>
      </c>
      <c r="D122" s="106">
        <v>27.4</v>
      </c>
      <c r="E122" s="106">
        <v>23.7</v>
      </c>
      <c r="F122" s="107">
        <v>9.4</v>
      </c>
      <c r="G122" s="106">
        <v>15.4</v>
      </c>
      <c r="H122" s="106">
        <v>7.7</v>
      </c>
      <c r="I122" s="106"/>
      <c r="J122" s="107">
        <v>2.2999999999999998</v>
      </c>
      <c r="K122" s="106">
        <v>4.5</v>
      </c>
      <c r="L122" s="106"/>
      <c r="M122" s="106">
        <v>3.7</v>
      </c>
      <c r="N122" s="107">
        <v>1.3</v>
      </c>
      <c r="O122" s="107"/>
      <c r="P122" s="31">
        <v>123.6</v>
      </c>
      <c r="Q122" s="31">
        <v>115.5</v>
      </c>
      <c r="R122" s="31"/>
      <c r="S122" s="31">
        <v>239.1</v>
      </c>
      <c r="T122" s="47"/>
      <c r="U122" s="47"/>
      <c r="V122" s="6"/>
    </row>
    <row r="123" spans="1:22" ht="13.2" customHeight="1">
      <c r="A123" s="64" t="s">
        <v>174</v>
      </c>
      <c r="B123" s="106">
        <v>26</v>
      </c>
      <c r="C123" s="31">
        <v>61.5</v>
      </c>
      <c r="D123" s="31">
        <v>95.6</v>
      </c>
      <c r="E123" s="31">
        <v>97.4</v>
      </c>
      <c r="F123" s="31">
        <v>113.9</v>
      </c>
      <c r="G123" s="31">
        <v>105.5</v>
      </c>
      <c r="H123" s="31">
        <v>114.6</v>
      </c>
      <c r="I123" s="31"/>
      <c r="J123" s="31">
        <v>80</v>
      </c>
      <c r="K123" s="31">
        <v>39.700000000000003</v>
      </c>
      <c r="L123" s="31"/>
      <c r="M123" s="31">
        <v>25.4</v>
      </c>
      <c r="N123" s="107">
        <v>9.4</v>
      </c>
      <c r="O123" s="107"/>
      <c r="P123" s="106">
        <v>30.6</v>
      </c>
      <c r="Q123" s="31">
        <v>577</v>
      </c>
      <c r="R123" s="31"/>
      <c r="S123" s="31">
        <v>607.5</v>
      </c>
      <c r="T123" s="47"/>
      <c r="U123" s="47"/>
      <c r="V123" s="6"/>
    </row>
    <row r="124" spans="1:22" ht="13.2" customHeight="1">
      <c r="A124" s="64" t="s">
        <v>175</v>
      </c>
      <c r="B124" s="106">
        <v>14.6</v>
      </c>
      <c r="C124" s="106">
        <v>34.4</v>
      </c>
      <c r="D124" s="106">
        <v>20.399999999999999</v>
      </c>
      <c r="E124" s="106">
        <v>24.1</v>
      </c>
      <c r="F124" s="106">
        <v>17.5</v>
      </c>
      <c r="G124" s="106">
        <v>14.3</v>
      </c>
      <c r="H124" s="106">
        <v>11.9</v>
      </c>
      <c r="I124" s="106"/>
      <c r="J124" s="106">
        <v>6.5</v>
      </c>
      <c r="K124" s="107">
        <v>5.9</v>
      </c>
      <c r="L124" s="107"/>
      <c r="M124" s="106">
        <v>10.199999999999999</v>
      </c>
      <c r="N124" s="31">
        <v>0</v>
      </c>
      <c r="O124" s="31"/>
      <c r="P124" s="106">
        <v>19.399999999999999</v>
      </c>
      <c r="Q124" s="31">
        <v>107.1</v>
      </c>
      <c r="R124" s="31"/>
      <c r="S124" s="31">
        <v>129.1</v>
      </c>
      <c r="T124" s="47"/>
      <c r="U124" s="47"/>
      <c r="V124" s="6"/>
    </row>
    <row r="125" spans="1:22" ht="13.2" customHeight="1">
      <c r="A125" s="64" t="s">
        <v>176</v>
      </c>
      <c r="B125" s="107">
        <v>2.2000000000000002</v>
      </c>
      <c r="C125" s="31">
        <v>0</v>
      </c>
      <c r="D125" s="31">
        <v>0</v>
      </c>
      <c r="E125" s="31">
        <v>0</v>
      </c>
      <c r="F125" s="31">
        <v>0</v>
      </c>
      <c r="G125" s="107">
        <v>5</v>
      </c>
      <c r="H125" s="31">
        <v>0</v>
      </c>
      <c r="I125" s="31"/>
      <c r="J125" s="31">
        <v>0</v>
      </c>
      <c r="K125" s="31">
        <v>0</v>
      </c>
      <c r="L125" s="31"/>
      <c r="M125" s="31">
        <v>0</v>
      </c>
      <c r="N125" s="31">
        <v>0</v>
      </c>
      <c r="O125" s="31"/>
      <c r="P125" s="107">
        <v>2.2000000000000002</v>
      </c>
      <c r="Q125" s="106">
        <v>12.8</v>
      </c>
      <c r="R125" s="106"/>
      <c r="S125" s="106">
        <v>13.6</v>
      </c>
      <c r="T125" s="47"/>
      <c r="U125" s="47"/>
      <c r="V125" s="6"/>
    </row>
    <row r="126" spans="1:22" ht="13.2" customHeight="1">
      <c r="A126" s="64" t="s">
        <v>177</v>
      </c>
      <c r="B126" s="31">
        <v>146.9</v>
      </c>
      <c r="C126" s="31">
        <v>116.2</v>
      </c>
      <c r="D126" s="31">
        <v>138.9</v>
      </c>
      <c r="E126" s="31">
        <v>133.6</v>
      </c>
      <c r="F126" s="31">
        <v>140.69999999999999</v>
      </c>
      <c r="G126" s="31">
        <v>136.6</v>
      </c>
      <c r="H126" s="31">
        <v>138.19999999999999</v>
      </c>
      <c r="I126" s="31"/>
      <c r="J126" s="31">
        <v>87.2</v>
      </c>
      <c r="K126" s="31">
        <v>51</v>
      </c>
      <c r="L126" s="31"/>
      <c r="M126" s="31">
        <v>39</v>
      </c>
      <c r="N126" s="106">
        <v>12.7</v>
      </c>
      <c r="O126" s="106"/>
      <c r="P126" s="31">
        <v>168.4</v>
      </c>
      <c r="Q126" s="31">
        <v>790.1</v>
      </c>
      <c r="R126" s="31"/>
      <c r="S126" s="31">
        <v>959.6</v>
      </c>
      <c r="T126" s="47"/>
      <c r="U126" s="47"/>
      <c r="V126" s="6"/>
    </row>
    <row r="127" spans="1:22" ht="13.2" customHeight="1">
      <c r="A127" s="66"/>
      <c r="B127" s="63"/>
      <c r="C127" s="63"/>
      <c r="D127" s="63"/>
      <c r="E127" s="63"/>
      <c r="F127" s="63"/>
      <c r="G127" s="63"/>
      <c r="H127" s="63"/>
      <c r="I127" s="63"/>
      <c r="J127" s="63"/>
      <c r="K127" s="63"/>
      <c r="L127" s="63"/>
      <c r="M127" s="63"/>
      <c r="N127" s="63"/>
      <c r="O127" s="63"/>
      <c r="P127" s="63"/>
      <c r="Q127" s="63"/>
      <c r="R127" s="63"/>
      <c r="S127" s="63"/>
      <c r="T127" s="47"/>
      <c r="U127" s="47"/>
      <c r="V127" s="6"/>
    </row>
    <row r="128" spans="1:22" ht="13.2" customHeight="1">
      <c r="A128" s="10" t="s">
        <v>66</v>
      </c>
      <c r="B128" s="63"/>
      <c r="C128" s="63"/>
      <c r="D128" s="63"/>
      <c r="E128" s="63"/>
      <c r="F128" s="63"/>
      <c r="G128" s="63"/>
      <c r="H128" s="63"/>
      <c r="I128" s="63"/>
      <c r="J128" s="63"/>
      <c r="K128" s="63"/>
      <c r="L128" s="63"/>
      <c r="M128" s="63"/>
      <c r="N128" s="63"/>
      <c r="O128" s="63"/>
      <c r="P128" s="63"/>
      <c r="Q128" s="63"/>
      <c r="R128" s="63"/>
      <c r="S128" s="63"/>
      <c r="T128" s="47"/>
      <c r="U128" s="47"/>
      <c r="V128" s="6"/>
    </row>
    <row r="129" spans="1:22" ht="13.2" customHeight="1">
      <c r="A129" s="64" t="s">
        <v>30</v>
      </c>
      <c r="B129" s="63"/>
      <c r="C129" s="63"/>
      <c r="D129" s="63"/>
      <c r="E129" s="63"/>
      <c r="F129" s="63"/>
      <c r="G129" s="63"/>
      <c r="H129" s="63"/>
      <c r="I129" s="63"/>
      <c r="J129" s="63"/>
      <c r="K129" s="63"/>
      <c r="L129" s="63"/>
      <c r="M129" s="63"/>
      <c r="N129" s="63"/>
      <c r="O129" s="63"/>
      <c r="P129" s="63"/>
      <c r="Q129" s="63"/>
      <c r="R129" s="63"/>
      <c r="S129" s="63"/>
      <c r="T129" s="47"/>
      <c r="U129" s="47"/>
      <c r="V129" s="6"/>
    </row>
    <row r="130" spans="1:22" ht="13.2" customHeight="1">
      <c r="A130" s="65" t="s">
        <v>178</v>
      </c>
      <c r="B130" s="31">
        <v>0</v>
      </c>
      <c r="C130" s="31">
        <v>0</v>
      </c>
      <c r="D130" s="106">
        <v>24.4</v>
      </c>
      <c r="E130" s="31">
        <v>39.799999999999997</v>
      </c>
      <c r="F130" s="31">
        <v>63.8</v>
      </c>
      <c r="G130" s="31">
        <v>133.19999999999999</v>
      </c>
      <c r="H130" s="31">
        <v>193.4</v>
      </c>
      <c r="I130" s="31"/>
      <c r="J130" s="31">
        <v>102.1</v>
      </c>
      <c r="K130" s="31">
        <v>98.8</v>
      </c>
      <c r="L130" s="31"/>
      <c r="M130" s="31">
        <v>70.7</v>
      </c>
      <c r="N130" s="31">
        <v>22.8</v>
      </c>
      <c r="O130" s="31"/>
      <c r="P130" s="31">
        <v>0</v>
      </c>
      <c r="Q130" s="31">
        <v>460</v>
      </c>
      <c r="R130" s="31"/>
      <c r="S130" s="31">
        <v>456.2</v>
      </c>
      <c r="T130" s="47"/>
      <c r="U130" s="47"/>
      <c r="V130" s="6"/>
    </row>
    <row r="131" spans="1:22" ht="13.2" customHeight="1">
      <c r="A131" s="65" t="s">
        <v>179</v>
      </c>
      <c r="B131" s="31">
        <v>0</v>
      </c>
      <c r="C131" s="107">
        <v>6.5</v>
      </c>
      <c r="D131" s="31">
        <v>28.1</v>
      </c>
      <c r="E131" s="31">
        <v>135.9</v>
      </c>
      <c r="F131" s="31">
        <v>304</v>
      </c>
      <c r="G131" s="31">
        <v>584.1</v>
      </c>
      <c r="H131" s="31">
        <v>1184.0999999999999</v>
      </c>
      <c r="I131" s="31"/>
      <c r="J131" s="31">
        <v>668.8</v>
      </c>
      <c r="K131" s="31">
        <v>520.4</v>
      </c>
      <c r="L131" s="31"/>
      <c r="M131" s="31">
        <v>397.9</v>
      </c>
      <c r="N131" s="31">
        <v>117.5</v>
      </c>
      <c r="O131" s="31"/>
      <c r="P131" s="31">
        <v>0</v>
      </c>
      <c r="Q131" s="31">
        <v>2234.5</v>
      </c>
      <c r="R131" s="31"/>
      <c r="S131" s="31">
        <v>2234.5</v>
      </c>
      <c r="T131" s="47"/>
      <c r="U131" s="47"/>
      <c r="V131" s="6"/>
    </row>
    <row r="132" spans="1:22" ht="13.2" customHeight="1">
      <c r="A132" s="65" t="s">
        <v>180</v>
      </c>
      <c r="B132" s="31">
        <v>0</v>
      </c>
      <c r="C132" s="106">
        <v>13.3</v>
      </c>
      <c r="D132" s="106">
        <v>34.1</v>
      </c>
      <c r="E132" s="31">
        <v>90.3</v>
      </c>
      <c r="F132" s="31">
        <v>185.3</v>
      </c>
      <c r="G132" s="31">
        <v>303.39999999999998</v>
      </c>
      <c r="H132" s="31">
        <v>554.9</v>
      </c>
      <c r="I132" s="31"/>
      <c r="J132" s="31">
        <v>344.9</v>
      </c>
      <c r="K132" s="31">
        <v>209.1</v>
      </c>
      <c r="L132" s="31"/>
      <c r="M132" s="31">
        <v>158.69999999999999</v>
      </c>
      <c r="N132" s="31">
        <v>50.4</v>
      </c>
      <c r="O132" s="31"/>
      <c r="P132" s="31">
        <v>0</v>
      </c>
      <c r="Q132" s="31">
        <v>1184.4000000000001</v>
      </c>
      <c r="R132" s="31"/>
      <c r="S132" s="31">
        <v>1184.0999999999999</v>
      </c>
      <c r="T132" s="47"/>
      <c r="U132" s="47"/>
      <c r="V132" s="6"/>
    </row>
    <row r="133" spans="1:22" ht="13.2" customHeight="1">
      <c r="A133" s="65" t="s">
        <v>181</v>
      </c>
      <c r="B133" s="107">
        <v>2.2999999999999998</v>
      </c>
      <c r="C133" s="106">
        <v>25.4</v>
      </c>
      <c r="D133" s="31">
        <v>77.400000000000006</v>
      </c>
      <c r="E133" s="31">
        <v>249.3</v>
      </c>
      <c r="F133" s="31">
        <v>532.29999999999995</v>
      </c>
      <c r="G133" s="31">
        <v>958.6</v>
      </c>
      <c r="H133" s="31">
        <v>1772.2</v>
      </c>
      <c r="I133" s="31"/>
      <c r="J133" s="31">
        <v>1026.9000000000001</v>
      </c>
      <c r="K133" s="31">
        <v>750.3</v>
      </c>
      <c r="L133" s="31"/>
      <c r="M133" s="31">
        <v>574.9</v>
      </c>
      <c r="N133" s="31">
        <v>174.5</v>
      </c>
      <c r="O133" s="31"/>
      <c r="P133" s="107">
        <v>2.5</v>
      </c>
      <c r="Q133" s="31">
        <v>3619.9</v>
      </c>
      <c r="R133" s="31"/>
      <c r="S133" s="31">
        <v>3625.2</v>
      </c>
      <c r="T133" s="47"/>
      <c r="U133" s="47"/>
      <c r="V133" s="6"/>
    </row>
    <row r="134" spans="1:22" ht="13.2" customHeight="1">
      <c r="A134" s="64" t="s">
        <v>182</v>
      </c>
      <c r="B134" s="107">
        <v>7.3</v>
      </c>
      <c r="C134" s="106">
        <v>29</v>
      </c>
      <c r="D134" s="106">
        <v>37.4</v>
      </c>
      <c r="E134" s="31">
        <v>33.1</v>
      </c>
      <c r="F134" s="31">
        <v>54.4</v>
      </c>
      <c r="G134" s="31">
        <v>62.8</v>
      </c>
      <c r="H134" s="31">
        <v>58.4</v>
      </c>
      <c r="I134" s="31"/>
      <c r="J134" s="106">
        <v>33.299999999999997</v>
      </c>
      <c r="K134" s="31">
        <v>24.1</v>
      </c>
      <c r="L134" s="31"/>
      <c r="M134" s="106">
        <v>16.399999999999999</v>
      </c>
      <c r="N134" s="107">
        <v>4.2</v>
      </c>
      <c r="O134" s="107"/>
      <c r="P134" s="106">
        <v>18.899999999999999</v>
      </c>
      <c r="Q134" s="31">
        <v>262.5</v>
      </c>
      <c r="R134" s="31"/>
      <c r="S134" s="31">
        <v>287.60000000000002</v>
      </c>
      <c r="T134" s="47"/>
      <c r="U134" s="47"/>
      <c r="V134" s="6"/>
    </row>
    <row r="135" spans="1:22" ht="13.2" customHeight="1">
      <c r="A135" s="64" t="s">
        <v>183</v>
      </c>
      <c r="B135" s="31">
        <v>0</v>
      </c>
      <c r="C135" s="107">
        <v>2.1</v>
      </c>
      <c r="D135" s="31">
        <v>0</v>
      </c>
      <c r="E135" s="106">
        <v>13.6</v>
      </c>
      <c r="F135" s="106">
        <v>10.6</v>
      </c>
      <c r="G135" s="31">
        <v>52.7</v>
      </c>
      <c r="H135" s="31">
        <v>118.8</v>
      </c>
      <c r="I135" s="31"/>
      <c r="J135" s="31">
        <v>45.2</v>
      </c>
      <c r="K135" s="31">
        <v>71.2</v>
      </c>
      <c r="L135" s="31"/>
      <c r="M135" s="31">
        <v>46.1</v>
      </c>
      <c r="N135" s="106">
        <v>18.7</v>
      </c>
      <c r="O135" s="106"/>
      <c r="P135" s="31">
        <v>0</v>
      </c>
      <c r="Q135" s="31">
        <v>199.7</v>
      </c>
      <c r="R135" s="31"/>
      <c r="S135" s="31">
        <v>199.7</v>
      </c>
      <c r="T135" s="47"/>
      <c r="U135" s="47"/>
      <c r="V135" s="6"/>
    </row>
    <row r="136" spans="1:22" ht="13.2" customHeight="1">
      <c r="A136" s="64" t="s">
        <v>184</v>
      </c>
      <c r="B136" s="106">
        <v>11.4</v>
      </c>
      <c r="C136" s="31">
        <v>271.7</v>
      </c>
      <c r="D136" s="31">
        <v>527.29999999999995</v>
      </c>
      <c r="E136" s="31">
        <v>674.7</v>
      </c>
      <c r="F136" s="31">
        <v>730.4</v>
      </c>
      <c r="G136" s="31">
        <v>789.2</v>
      </c>
      <c r="H136" s="31">
        <v>955.3</v>
      </c>
      <c r="I136" s="31"/>
      <c r="J136" s="31">
        <v>590.6</v>
      </c>
      <c r="K136" s="31">
        <v>369.8</v>
      </c>
      <c r="L136" s="31"/>
      <c r="M136" s="31">
        <v>294.5</v>
      </c>
      <c r="N136" s="31">
        <v>68.900000000000006</v>
      </c>
      <c r="O136" s="31"/>
      <c r="P136" s="31">
        <v>41.7</v>
      </c>
      <c r="Q136" s="31">
        <v>3906.9</v>
      </c>
      <c r="R136" s="31"/>
      <c r="S136" s="31">
        <v>3950.5</v>
      </c>
      <c r="T136" s="47"/>
      <c r="U136" s="47"/>
      <c r="V136" s="6"/>
    </row>
    <row r="137" spans="1:22" ht="13.2" customHeight="1">
      <c r="A137" s="64" t="s">
        <v>67</v>
      </c>
      <c r="B137" s="31">
        <v>0</v>
      </c>
      <c r="C137" s="106">
        <v>19.899999999999999</v>
      </c>
      <c r="D137" s="106">
        <v>11.4</v>
      </c>
      <c r="E137" s="31">
        <v>23.2</v>
      </c>
      <c r="F137" s="31">
        <v>82.8</v>
      </c>
      <c r="G137" s="31">
        <v>229.6</v>
      </c>
      <c r="H137" s="31">
        <v>564.70000000000005</v>
      </c>
      <c r="I137" s="31"/>
      <c r="J137" s="31">
        <v>267.5</v>
      </c>
      <c r="K137" s="31">
        <v>296.39999999999998</v>
      </c>
      <c r="L137" s="31"/>
      <c r="M137" s="31">
        <v>225.9</v>
      </c>
      <c r="N137" s="31">
        <v>72.8</v>
      </c>
      <c r="O137" s="31"/>
      <c r="P137" s="31">
        <v>0</v>
      </c>
      <c r="Q137" s="31">
        <v>924</v>
      </c>
      <c r="R137" s="31"/>
      <c r="S137" s="31">
        <v>924</v>
      </c>
      <c r="T137" s="47"/>
      <c r="U137" s="47"/>
      <c r="V137" s="6"/>
    </row>
    <row r="138" spans="1:22" ht="13.2" customHeight="1">
      <c r="A138" s="64" t="s">
        <v>185</v>
      </c>
      <c r="B138" s="106">
        <v>11.8</v>
      </c>
      <c r="C138" s="106">
        <v>26.8</v>
      </c>
      <c r="D138" s="31">
        <v>56.4</v>
      </c>
      <c r="E138" s="31">
        <v>84.7</v>
      </c>
      <c r="F138" s="31">
        <v>98.9</v>
      </c>
      <c r="G138" s="31">
        <v>121.2</v>
      </c>
      <c r="H138" s="31">
        <v>178</v>
      </c>
      <c r="I138" s="31"/>
      <c r="J138" s="31">
        <v>111.7</v>
      </c>
      <c r="K138" s="31">
        <v>66.2</v>
      </c>
      <c r="L138" s="31"/>
      <c r="M138" s="31">
        <v>49.7</v>
      </c>
      <c r="N138" s="106">
        <v>14.1</v>
      </c>
      <c r="O138" s="106"/>
      <c r="P138" s="106">
        <v>10.9</v>
      </c>
      <c r="Q138" s="31">
        <v>561.20000000000005</v>
      </c>
      <c r="R138" s="31"/>
      <c r="S138" s="31">
        <v>569.70000000000005</v>
      </c>
      <c r="T138" s="47"/>
      <c r="U138" s="47"/>
      <c r="V138" s="6"/>
    </row>
    <row r="139" spans="1:22" ht="13.2" customHeight="1">
      <c r="A139" s="64" t="s">
        <v>186</v>
      </c>
      <c r="B139" s="106">
        <v>7.1</v>
      </c>
      <c r="C139" s="107">
        <v>12.7</v>
      </c>
      <c r="D139" s="106">
        <v>11.1</v>
      </c>
      <c r="E139" s="106">
        <v>24.8</v>
      </c>
      <c r="F139" s="106">
        <v>12.4</v>
      </c>
      <c r="G139" s="106">
        <v>24.1</v>
      </c>
      <c r="H139" s="106">
        <v>17.5</v>
      </c>
      <c r="I139" s="106"/>
      <c r="J139" s="106">
        <v>13.6</v>
      </c>
      <c r="K139" s="106">
        <v>9.9</v>
      </c>
      <c r="L139" s="106"/>
      <c r="M139" s="106">
        <v>11.1</v>
      </c>
      <c r="N139" s="31">
        <v>0</v>
      </c>
      <c r="O139" s="31"/>
      <c r="P139" s="106">
        <v>17.2</v>
      </c>
      <c r="Q139" s="31">
        <v>94.7</v>
      </c>
      <c r="R139" s="31"/>
      <c r="S139" s="31">
        <v>110.5</v>
      </c>
      <c r="T139" s="47"/>
      <c r="U139" s="47"/>
      <c r="V139" s="6"/>
    </row>
    <row r="140" spans="1:22" ht="13.2" customHeight="1">
      <c r="A140" s="64" t="s">
        <v>187</v>
      </c>
      <c r="B140" s="31">
        <v>35.700000000000003</v>
      </c>
      <c r="C140" s="31">
        <v>343.8</v>
      </c>
      <c r="D140" s="31">
        <v>657.8</v>
      </c>
      <c r="E140" s="31">
        <v>916.2</v>
      </c>
      <c r="F140" s="31">
        <v>1182.9000000000001</v>
      </c>
      <c r="G140" s="31">
        <v>1496.8</v>
      </c>
      <c r="H140" s="31">
        <v>2359</v>
      </c>
      <c r="I140" s="31"/>
      <c r="J140" s="31">
        <v>1366.4</v>
      </c>
      <c r="K140" s="31">
        <v>994.3</v>
      </c>
      <c r="L140" s="31"/>
      <c r="M140" s="31">
        <v>767.7</v>
      </c>
      <c r="N140" s="31">
        <v>225.7</v>
      </c>
      <c r="O140" s="31"/>
      <c r="P140" s="31">
        <v>93.8</v>
      </c>
      <c r="Q140" s="31">
        <v>6900.1</v>
      </c>
      <c r="R140" s="31"/>
      <c r="S140" s="31">
        <v>6994</v>
      </c>
      <c r="T140" s="47"/>
      <c r="U140" s="47"/>
      <c r="V140" s="6"/>
    </row>
    <row r="141" spans="1:22" ht="13.2" customHeight="1">
      <c r="A141" s="67"/>
      <c r="B141" s="63"/>
      <c r="C141" s="63"/>
      <c r="D141" s="63"/>
      <c r="E141" s="63"/>
      <c r="F141" s="63"/>
      <c r="G141" s="63"/>
      <c r="H141" s="63"/>
      <c r="I141" s="63"/>
      <c r="J141" s="63"/>
      <c r="K141" s="63"/>
      <c r="L141" s="63"/>
      <c r="M141" s="63"/>
      <c r="N141" s="63"/>
      <c r="O141" s="63"/>
      <c r="P141" s="63"/>
      <c r="Q141" s="63"/>
      <c r="R141" s="63"/>
      <c r="S141" s="63"/>
      <c r="T141" s="47"/>
      <c r="U141" s="47"/>
      <c r="V141" s="6"/>
    </row>
    <row r="142" spans="1:22" ht="13.2" customHeight="1">
      <c r="A142" s="10" t="s">
        <v>68</v>
      </c>
      <c r="B142" s="63"/>
      <c r="C142" s="63"/>
      <c r="D142" s="63"/>
      <c r="E142" s="63"/>
      <c r="F142" s="63"/>
      <c r="G142" s="63"/>
      <c r="H142" s="63"/>
      <c r="I142" s="63"/>
      <c r="J142" s="63"/>
      <c r="K142" s="63"/>
      <c r="L142" s="63"/>
      <c r="M142" s="63"/>
      <c r="N142" s="63"/>
      <c r="O142" s="63"/>
      <c r="P142" s="63"/>
      <c r="Q142" s="63"/>
      <c r="R142" s="63"/>
      <c r="S142" s="63"/>
      <c r="T142" s="47"/>
      <c r="U142" s="47"/>
      <c r="V142" s="6"/>
    </row>
    <row r="143" spans="1:22" ht="13.2" customHeight="1">
      <c r="A143" s="64" t="s">
        <v>188</v>
      </c>
      <c r="B143" s="106">
        <v>7.7</v>
      </c>
      <c r="C143" s="107">
        <v>5.9</v>
      </c>
      <c r="D143" s="107">
        <v>5.5</v>
      </c>
      <c r="E143" s="106">
        <v>22.1</v>
      </c>
      <c r="F143" s="106">
        <v>20.3</v>
      </c>
      <c r="G143" s="31">
        <v>35.799999999999997</v>
      </c>
      <c r="H143" s="31">
        <v>156.6</v>
      </c>
      <c r="I143" s="31"/>
      <c r="J143" s="31">
        <v>71.2</v>
      </c>
      <c r="K143" s="31">
        <v>83.9</v>
      </c>
      <c r="L143" s="31"/>
      <c r="M143" s="31">
        <v>57.1</v>
      </c>
      <c r="N143" s="31">
        <v>28.8</v>
      </c>
      <c r="O143" s="31"/>
      <c r="P143" s="107">
        <v>7.4</v>
      </c>
      <c r="Q143" s="31">
        <v>239.4</v>
      </c>
      <c r="R143" s="31"/>
      <c r="S143" s="31">
        <v>250.5</v>
      </c>
      <c r="T143" s="47"/>
      <c r="U143" s="47"/>
      <c r="V143" s="6"/>
    </row>
    <row r="144" spans="1:22" ht="13.2" customHeight="1">
      <c r="A144" s="258" t="s">
        <v>35</v>
      </c>
      <c r="B144" s="106">
        <v>14.2</v>
      </c>
      <c r="C144" s="107">
        <v>2.9</v>
      </c>
      <c r="D144" s="106">
        <v>17.7</v>
      </c>
      <c r="E144" s="106">
        <v>10.9</v>
      </c>
      <c r="F144" s="106">
        <v>28</v>
      </c>
      <c r="G144" s="31">
        <v>35.6</v>
      </c>
      <c r="H144" s="31">
        <v>123.3</v>
      </c>
      <c r="I144" s="31"/>
      <c r="J144" s="31">
        <v>52.7</v>
      </c>
      <c r="K144" s="31">
        <v>67.2</v>
      </c>
      <c r="L144" s="31"/>
      <c r="M144" s="31">
        <v>48.1</v>
      </c>
      <c r="N144" s="106">
        <v>22.2</v>
      </c>
      <c r="O144" s="106"/>
      <c r="P144" s="107">
        <v>12.2</v>
      </c>
      <c r="Q144" s="257">
        <v>221.5</v>
      </c>
      <c r="R144" s="31"/>
      <c r="S144" s="31">
        <v>237.8</v>
      </c>
      <c r="T144" s="47"/>
      <c r="U144" s="47"/>
      <c r="V144" s="6"/>
    </row>
    <row r="145" spans="1:22" ht="13.2" customHeight="1">
      <c r="A145" s="258" t="s">
        <v>189</v>
      </c>
      <c r="B145" s="106">
        <v>12.1</v>
      </c>
      <c r="C145" s="106">
        <v>19.3</v>
      </c>
      <c r="D145" s="31">
        <v>90.9</v>
      </c>
      <c r="E145" s="31">
        <v>59.2</v>
      </c>
      <c r="F145" s="31">
        <v>92.4</v>
      </c>
      <c r="G145" s="31">
        <v>88.1</v>
      </c>
      <c r="H145" s="31">
        <v>137.6</v>
      </c>
      <c r="I145" s="31"/>
      <c r="J145" s="31">
        <v>86.3</v>
      </c>
      <c r="K145" s="31">
        <v>47.6</v>
      </c>
      <c r="L145" s="31"/>
      <c r="M145" s="31">
        <v>33.799999999999997</v>
      </c>
      <c r="N145" s="106">
        <v>17.5</v>
      </c>
      <c r="O145" s="106"/>
      <c r="P145" s="106">
        <v>10</v>
      </c>
      <c r="Q145" s="31">
        <v>495.4</v>
      </c>
      <c r="R145" s="31"/>
      <c r="S145" s="31">
        <v>505.9</v>
      </c>
      <c r="T145" s="47"/>
      <c r="U145" s="47"/>
      <c r="V145" s="6"/>
    </row>
    <row r="146" spans="1:22" ht="13.2" customHeight="1">
      <c r="A146" s="64" t="s">
        <v>190</v>
      </c>
      <c r="B146" s="106">
        <v>31</v>
      </c>
      <c r="C146" s="106">
        <v>29.1</v>
      </c>
      <c r="D146" s="31">
        <v>114.9</v>
      </c>
      <c r="E146" s="31">
        <v>88.8</v>
      </c>
      <c r="F146" s="31">
        <v>137.4</v>
      </c>
      <c r="G146" s="31">
        <v>152</v>
      </c>
      <c r="H146" s="31">
        <v>388.8</v>
      </c>
      <c r="I146" s="31"/>
      <c r="J146" s="31">
        <v>198.9</v>
      </c>
      <c r="K146" s="31">
        <v>190.8</v>
      </c>
      <c r="L146" s="31"/>
      <c r="M146" s="31">
        <v>128.80000000000001</v>
      </c>
      <c r="N146" s="31">
        <v>60.2</v>
      </c>
      <c r="O146" s="31"/>
      <c r="P146" s="31">
        <v>35.700000000000003</v>
      </c>
      <c r="Q146" s="31">
        <v>907.1</v>
      </c>
      <c r="R146" s="31"/>
      <c r="S146" s="31">
        <v>939.8</v>
      </c>
      <c r="T146" s="47"/>
      <c r="U146" s="47"/>
      <c r="V146" s="6"/>
    </row>
    <row r="147" spans="1:22" ht="13.2" customHeight="1">
      <c r="A147" s="67"/>
      <c r="B147" s="63"/>
      <c r="C147" s="63"/>
      <c r="D147" s="63"/>
      <c r="E147" s="63"/>
      <c r="F147" s="63"/>
      <c r="G147" s="63"/>
      <c r="H147" s="63"/>
      <c r="I147" s="63"/>
      <c r="J147" s="63"/>
      <c r="K147" s="63"/>
      <c r="L147" s="63"/>
      <c r="M147" s="63"/>
      <c r="N147" s="63"/>
      <c r="O147" s="63"/>
      <c r="P147" s="63"/>
      <c r="Q147" s="63"/>
      <c r="R147" s="63"/>
      <c r="S147" s="63"/>
      <c r="T147" s="47"/>
      <c r="U147" s="47"/>
      <c r="V147" s="6"/>
    </row>
    <row r="148" spans="1:22" ht="13.2" customHeight="1">
      <c r="A148" s="10" t="s">
        <v>191</v>
      </c>
      <c r="B148" s="31">
        <v>37.1</v>
      </c>
      <c r="C148" s="106">
        <v>28.5</v>
      </c>
      <c r="D148" s="107">
        <v>6.7</v>
      </c>
      <c r="E148" s="106">
        <v>10.8</v>
      </c>
      <c r="F148" s="106">
        <v>13.9</v>
      </c>
      <c r="G148" s="106">
        <v>12.8</v>
      </c>
      <c r="H148" s="31">
        <v>19.3</v>
      </c>
      <c r="I148" s="31"/>
      <c r="J148" s="106">
        <v>14.3</v>
      </c>
      <c r="K148" s="107">
        <v>2.1</v>
      </c>
      <c r="L148" s="107"/>
      <c r="M148" s="107">
        <v>1.4</v>
      </c>
      <c r="N148" s="31">
        <v>0</v>
      </c>
      <c r="O148" s="31"/>
      <c r="P148" s="31">
        <v>45.6</v>
      </c>
      <c r="Q148" s="31">
        <v>75.099999999999994</v>
      </c>
      <c r="R148" s="31"/>
      <c r="S148" s="31">
        <v>126.6</v>
      </c>
      <c r="T148" s="47"/>
      <c r="U148" s="47"/>
      <c r="V148" s="6"/>
    </row>
    <row r="149" spans="1:22" ht="13.2" customHeight="1">
      <c r="A149" s="66"/>
      <c r="B149" s="63"/>
      <c r="C149" s="63"/>
      <c r="D149" s="63"/>
      <c r="E149" s="63"/>
      <c r="F149" s="63"/>
      <c r="G149" s="63"/>
      <c r="H149" s="63"/>
      <c r="I149" s="63"/>
      <c r="J149" s="63"/>
      <c r="K149" s="63"/>
      <c r="L149" s="63"/>
      <c r="M149" s="63"/>
      <c r="N149" s="63"/>
      <c r="O149" s="63"/>
      <c r="P149" s="63"/>
      <c r="Q149" s="63"/>
      <c r="R149" s="63"/>
      <c r="S149" s="63"/>
      <c r="T149" s="47"/>
      <c r="U149" s="47"/>
      <c r="V149" s="6"/>
    </row>
    <row r="150" spans="1:22" ht="13.2" customHeight="1">
      <c r="A150" s="10" t="s">
        <v>69</v>
      </c>
      <c r="B150" s="63"/>
      <c r="C150" s="63"/>
      <c r="D150" s="63"/>
      <c r="E150" s="63"/>
      <c r="F150" s="63"/>
      <c r="G150" s="63"/>
      <c r="H150" s="63"/>
      <c r="I150" s="63"/>
      <c r="J150" s="63"/>
      <c r="K150" s="63"/>
      <c r="L150" s="63"/>
      <c r="M150" s="63"/>
      <c r="N150" s="63"/>
      <c r="O150" s="63"/>
      <c r="P150" s="63"/>
      <c r="Q150" s="63"/>
      <c r="R150" s="63"/>
      <c r="S150" s="63"/>
      <c r="T150" s="47"/>
      <c r="U150" s="47"/>
      <c r="V150" s="6"/>
    </row>
    <row r="151" spans="1:22" ht="13.2" customHeight="1">
      <c r="A151" s="64" t="s">
        <v>192</v>
      </c>
      <c r="B151" s="31">
        <v>0</v>
      </c>
      <c r="C151" s="107">
        <v>2.5</v>
      </c>
      <c r="D151" s="106">
        <v>20.6</v>
      </c>
      <c r="E151" s="31">
        <v>35.1</v>
      </c>
      <c r="F151" s="31">
        <v>59.5</v>
      </c>
      <c r="G151" s="31">
        <v>59</v>
      </c>
      <c r="H151" s="31">
        <v>179.6</v>
      </c>
      <c r="I151" s="31"/>
      <c r="J151" s="31">
        <v>83.3</v>
      </c>
      <c r="K151" s="31">
        <v>93.8</v>
      </c>
      <c r="L151" s="31"/>
      <c r="M151" s="31">
        <v>72.599999999999994</v>
      </c>
      <c r="N151" s="31">
        <v>23.8</v>
      </c>
      <c r="O151" s="31"/>
      <c r="P151" s="31">
        <v>0</v>
      </c>
      <c r="Q151" s="31">
        <v>359.7</v>
      </c>
      <c r="R151" s="31"/>
      <c r="S151" s="31">
        <v>362.5</v>
      </c>
      <c r="T151" s="47"/>
      <c r="U151" s="47"/>
      <c r="V151" s="6"/>
    </row>
    <row r="152" spans="1:22" ht="13.2" customHeight="1">
      <c r="A152" s="64" t="s">
        <v>193</v>
      </c>
      <c r="B152" s="31"/>
      <c r="C152" s="107"/>
      <c r="D152" s="106"/>
      <c r="E152" s="31"/>
      <c r="F152" s="31"/>
      <c r="G152" s="31"/>
      <c r="H152" s="31"/>
      <c r="I152" s="31"/>
      <c r="J152" s="31"/>
      <c r="K152" s="31"/>
      <c r="L152" s="31"/>
      <c r="M152" s="31"/>
      <c r="N152" s="31"/>
      <c r="O152" s="31"/>
      <c r="P152" s="31"/>
      <c r="Q152" s="31"/>
      <c r="R152" s="31"/>
      <c r="S152" s="31"/>
      <c r="T152" s="47"/>
      <c r="U152" s="47"/>
      <c r="V152" s="6"/>
    </row>
    <row r="153" spans="1:22" ht="13.2" customHeight="1">
      <c r="A153" s="65" t="s">
        <v>194</v>
      </c>
      <c r="B153" s="31">
        <v>58.2</v>
      </c>
      <c r="C153" s="31">
        <v>121.7</v>
      </c>
      <c r="D153" s="31">
        <v>143.5</v>
      </c>
      <c r="E153" s="31">
        <v>122.5</v>
      </c>
      <c r="F153" s="31">
        <v>176</v>
      </c>
      <c r="G153" s="31">
        <v>190.1</v>
      </c>
      <c r="H153" s="31">
        <v>309.8</v>
      </c>
      <c r="I153" s="31"/>
      <c r="J153" s="31">
        <v>175.9</v>
      </c>
      <c r="K153" s="31">
        <v>132</v>
      </c>
      <c r="L153" s="31"/>
      <c r="M153" s="31">
        <v>104.8</v>
      </c>
      <c r="N153" s="31">
        <v>26.4</v>
      </c>
      <c r="O153" s="31"/>
      <c r="P153" s="31">
        <v>73.400000000000006</v>
      </c>
      <c r="Q153" s="31">
        <v>1045.7</v>
      </c>
      <c r="R153" s="31"/>
      <c r="S153" s="31">
        <v>1121.7</v>
      </c>
      <c r="T153" s="47"/>
      <c r="U153" s="47"/>
      <c r="V153" s="6"/>
    </row>
    <row r="154" spans="1:22" ht="13.2" customHeight="1">
      <c r="A154" s="65" t="s">
        <v>195</v>
      </c>
      <c r="B154" s="31">
        <v>251.4</v>
      </c>
      <c r="C154" s="31">
        <v>221</v>
      </c>
      <c r="D154" s="31">
        <v>247.2</v>
      </c>
      <c r="E154" s="31">
        <v>176.6</v>
      </c>
      <c r="F154" s="31">
        <v>193.3</v>
      </c>
      <c r="G154" s="31">
        <v>183.7</v>
      </c>
      <c r="H154" s="31">
        <v>203.9</v>
      </c>
      <c r="I154" s="31"/>
      <c r="J154" s="31">
        <v>138.80000000000001</v>
      </c>
      <c r="K154" s="31">
        <v>68.3</v>
      </c>
      <c r="L154" s="31"/>
      <c r="M154" s="31">
        <v>60.3</v>
      </c>
      <c r="N154" s="106">
        <v>7.2</v>
      </c>
      <c r="O154" s="106"/>
      <c r="P154" s="31">
        <v>305.5</v>
      </c>
      <c r="Q154" s="31">
        <v>1186.3</v>
      </c>
      <c r="R154" s="31"/>
      <c r="S154" s="31">
        <v>1495.4</v>
      </c>
      <c r="T154" s="47"/>
      <c r="U154" s="47"/>
      <c r="V154" s="6"/>
    </row>
    <row r="155" spans="1:22" ht="13.2" customHeight="1">
      <c r="A155" s="65" t="s">
        <v>196</v>
      </c>
      <c r="B155" s="31">
        <v>122.9</v>
      </c>
      <c r="C155" s="31">
        <v>125.4</v>
      </c>
      <c r="D155" s="31">
        <v>125.8</v>
      </c>
      <c r="E155" s="31">
        <v>87</v>
      </c>
      <c r="F155" s="31">
        <v>101.5</v>
      </c>
      <c r="G155" s="31">
        <v>80.8</v>
      </c>
      <c r="H155" s="31">
        <v>107.7</v>
      </c>
      <c r="I155" s="31"/>
      <c r="J155" s="31">
        <v>64.8</v>
      </c>
      <c r="K155" s="31">
        <v>38.799999999999997</v>
      </c>
      <c r="L155" s="31"/>
      <c r="M155" s="31">
        <v>28.8</v>
      </c>
      <c r="N155" s="106">
        <v>11.6</v>
      </c>
      <c r="O155" s="106"/>
      <c r="P155" s="31">
        <v>166.6</v>
      </c>
      <c r="Q155" s="31">
        <v>595.6</v>
      </c>
      <c r="R155" s="31"/>
      <c r="S155" s="31">
        <v>759</v>
      </c>
      <c r="T155" s="47"/>
      <c r="U155" s="47"/>
      <c r="V155" s="6"/>
    </row>
    <row r="156" spans="1:22" ht="13.2" customHeight="1">
      <c r="A156" s="65" t="s">
        <v>197</v>
      </c>
      <c r="B156" s="31">
        <v>398.3</v>
      </c>
      <c r="C156" s="31">
        <v>429.1</v>
      </c>
      <c r="D156" s="31">
        <v>459.6</v>
      </c>
      <c r="E156" s="31">
        <v>347.7</v>
      </c>
      <c r="F156" s="31">
        <v>395.4</v>
      </c>
      <c r="G156" s="31">
        <v>393.3</v>
      </c>
      <c r="H156" s="31">
        <v>528</v>
      </c>
      <c r="I156" s="31"/>
      <c r="J156" s="31">
        <v>324.7</v>
      </c>
      <c r="K156" s="31">
        <v>202.6</v>
      </c>
      <c r="L156" s="31"/>
      <c r="M156" s="31">
        <v>164.8</v>
      </c>
      <c r="N156" s="31">
        <v>38.799999999999997</v>
      </c>
      <c r="O156" s="31"/>
      <c r="P156" s="31">
        <v>503.9</v>
      </c>
      <c r="Q156" s="31">
        <v>2453.9</v>
      </c>
      <c r="R156" s="31"/>
      <c r="S156" s="31">
        <v>2954.5</v>
      </c>
      <c r="T156" s="47"/>
      <c r="U156" s="47"/>
      <c r="V156" s="6"/>
    </row>
    <row r="157" spans="1:22" ht="13.2" customHeight="1">
      <c r="A157" s="64" t="s">
        <v>198</v>
      </c>
      <c r="B157" s="31">
        <v>47.2</v>
      </c>
      <c r="C157" s="31">
        <v>74.099999999999994</v>
      </c>
      <c r="D157" s="31">
        <v>107.2</v>
      </c>
      <c r="E157" s="31">
        <v>74.900000000000006</v>
      </c>
      <c r="F157" s="31">
        <v>81.599999999999994</v>
      </c>
      <c r="G157" s="31">
        <v>115.1</v>
      </c>
      <c r="H157" s="31">
        <v>136.5</v>
      </c>
      <c r="I157" s="31"/>
      <c r="J157" s="31">
        <v>81.2</v>
      </c>
      <c r="K157" s="31">
        <v>52</v>
      </c>
      <c r="L157" s="31"/>
      <c r="M157" s="31">
        <v>39.4</v>
      </c>
      <c r="N157" s="106">
        <v>16.7</v>
      </c>
      <c r="O157" s="106"/>
      <c r="P157" s="31">
        <v>56.4</v>
      </c>
      <c r="Q157" s="31">
        <v>581.1</v>
      </c>
      <c r="R157" s="31"/>
      <c r="S157" s="31">
        <v>636.4</v>
      </c>
      <c r="T157" s="47"/>
      <c r="U157" s="47"/>
      <c r="V157" s="6"/>
    </row>
    <row r="158" spans="1:22" ht="13.2" customHeight="1">
      <c r="A158" s="64" t="s">
        <v>199</v>
      </c>
      <c r="B158" s="31">
        <v>446.5</v>
      </c>
      <c r="C158" s="31">
        <v>484.4</v>
      </c>
      <c r="D158" s="31">
        <v>558.79999999999995</v>
      </c>
      <c r="E158" s="31">
        <v>429.8</v>
      </c>
      <c r="F158" s="31">
        <v>494.5</v>
      </c>
      <c r="G158" s="31">
        <v>520.20000000000005</v>
      </c>
      <c r="H158" s="31">
        <v>781.5</v>
      </c>
      <c r="I158" s="31"/>
      <c r="J158" s="31">
        <v>463.2</v>
      </c>
      <c r="K158" s="31">
        <v>316.7</v>
      </c>
      <c r="L158" s="31"/>
      <c r="M158" s="31">
        <v>246.5</v>
      </c>
      <c r="N158" s="31">
        <v>71.900000000000006</v>
      </c>
      <c r="O158" s="31"/>
      <c r="P158" s="31">
        <v>552.5</v>
      </c>
      <c r="Q158" s="31">
        <v>3151.3</v>
      </c>
      <c r="R158" s="31"/>
      <c r="S158" s="31">
        <v>3712.2</v>
      </c>
      <c r="T158" s="47"/>
      <c r="U158" s="47"/>
      <c r="V158" s="6"/>
    </row>
    <row r="159" spans="1:22" ht="13.2" customHeight="1">
      <c r="A159" s="69"/>
      <c r="B159" s="112"/>
      <c r="C159" s="112"/>
      <c r="D159" s="112"/>
      <c r="E159" s="112"/>
      <c r="F159" s="112"/>
      <c r="G159" s="112"/>
      <c r="H159" s="112"/>
      <c r="I159" s="112"/>
      <c r="J159" s="112"/>
      <c r="K159" s="112"/>
      <c r="L159" s="112"/>
      <c r="M159" s="112"/>
      <c r="N159" s="112"/>
      <c r="O159" s="112"/>
      <c r="P159" s="112"/>
      <c r="Q159" s="112"/>
      <c r="R159" s="112"/>
      <c r="S159" s="112"/>
      <c r="T159" s="47"/>
      <c r="U159" s="47"/>
      <c r="V159" s="6"/>
    </row>
    <row r="160" spans="1:22" ht="13.2" customHeight="1">
      <c r="A160" s="70" t="s">
        <v>200</v>
      </c>
      <c r="B160" s="71">
        <v>4599.3</v>
      </c>
      <c r="C160" s="71">
        <v>3082.1</v>
      </c>
      <c r="D160" s="71">
        <v>3621</v>
      </c>
      <c r="E160" s="337">
        <v>3229.7</v>
      </c>
      <c r="F160" s="334">
        <v>3131.6</v>
      </c>
      <c r="G160" s="335">
        <v>2818.4</v>
      </c>
      <c r="H160" s="263">
        <v>3618.8</v>
      </c>
      <c r="I160" s="71"/>
      <c r="J160" s="71">
        <v>2165.6999999999998</v>
      </c>
      <c r="K160" s="71">
        <v>1453.1</v>
      </c>
      <c r="L160" s="71"/>
      <c r="M160" s="71">
        <v>1126.2</v>
      </c>
      <c r="N160" s="71">
        <v>332.7</v>
      </c>
      <c r="O160" s="71"/>
      <c r="P160" s="71">
        <v>5445.7</v>
      </c>
      <c r="Q160" s="71">
        <v>18656.2</v>
      </c>
      <c r="R160" s="71"/>
      <c r="S160" s="71">
        <v>24105.3</v>
      </c>
      <c r="T160" s="47"/>
      <c r="U160" s="47"/>
      <c r="V160" s="6"/>
    </row>
    <row r="161" spans="1:256" ht="13.2" customHeight="1">
      <c r="A161" s="95"/>
      <c r="B161" s="95"/>
      <c r="C161" s="95"/>
      <c r="D161" s="95"/>
      <c r="E161" s="333" t="s">
        <v>341</v>
      </c>
      <c r="F161" s="333">
        <f>SUM(F160:G160)</f>
        <v>5950</v>
      </c>
      <c r="G161" s="333">
        <f>SUM(F160:H160)</f>
        <v>9568.7999999999993</v>
      </c>
      <c r="H161" s="6"/>
      <c r="I161" s="95"/>
      <c r="J161" s="95"/>
      <c r="K161" s="95"/>
      <c r="L161" s="95"/>
      <c r="M161" s="95"/>
      <c r="N161" s="95"/>
      <c r="O161" s="95"/>
      <c r="P161" s="95"/>
      <c r="Q161" s="6"/>
      <c r="R161" s="6"/>
      <c r="S161" s="6"/>
      <c r="T161" s="6"/>
      <c r="U161" s="6"/>
      <c r="V161" s="6"/>
    </row>
    <row r="162" spans="1:256" ht="13.2" customHeight="1">
      <c r="A162" s="97" t="s">
        <v>309</v>
      </c>
      <c r="B162" s="55"/>
      <c r="C162" s="55"/>
      <c r="D162" s="55"/>
      <c r="E162" s="336" t="s">
        <v>342</v>
      </c>
      <c r="F162" s="336">
        <f>SUM(F95:G95)</f>
        <v>1023.0999999999999</v>
      </c>
      <c r="G162" s="336">
        <f>SUM(F95:H95)</f>
        <v>2364.8999999999996</v>
      </c>
      <c r="H162" s="55"/>
      <c r="I162" s="55"/>
      <c r="J162" s="55"/>
      <c r="K162" s="55"/>
      <c r="L162" s="55"/>
      <c r="M162" s="55"/>
      <c r="N162" s="55"/>
      <c r="O162" s="55"/>
      <c r="P162" s="55"/>
      <c r="Q162" s="55"/>
      <c r="R162" s="6"/>
      <c r="S162" s="6"/>
      <c r="T162" s="6"/>
    </row>
    <row r="163" spans="1:256" ht="13.2" customHeight="1">
      <c r="A163" s="97" t="s">
        <v>310</v>
      </c>
      <c r="B163" s="55"/>
      <c r="C163" s="55"/>
      <c r="D163" s="55"/>
      <c r="E163" s="336" t="s">
        <v>474</v>
      </c>
      <c r="F163" s="336">
        <f>F162/F161*100</f>
        <v>17.194957983193277</v>
      </c>
      <c r="G163" s="336">
        <f>G162/G161*100</f>
        <v>24.714697767745168</v>
      </c>
      <c r="H163" s="55"/>
      <c r="I163" s="55"/>
      <c r="J163" s="55"/>
      <c r="K163" s="55"/>
      <c r="L163" s="55"/>
      <c r="M163" s="55"/>
      <c r="N163" s="55"/>
      <c r="O163" s="55"/>
      <c r="P163" s="55"/>
      <c r="Q163" s="55"/>
      <c r="R163" s="6"/>
      <c r="S163" s="6"/>
      <c r="T163" s="6"/>
    </row>
    <row r="164" spans="1:256" ht="13.2" customHeight="1">
      <c r="A164" s="97" t="s">
        <v>84</v>
      </c>
      <c r="B164" s="55"/>
      <c r="C164" s="55"/>
      <c r="D164" s="55"/>
      <c r="E164" s="55"/>
      <c r="F164" s="55"/>
      <c r="G164" s="55"/>
      <c r="H164" s="55"/>
      <c r="I164" s="55"/>
      <c r="J164" s="55"/>
      <c r="K164" s="55"/>
      <c r="L164" s="55"/>
      <c r="M164" s="55"/>
      <c r="N164" s="55"/>
      <c r="O164" s="55"/>
      <c r="P164" s="55"/>
      <c r="Q164" s="55"/>
      <c r="R164" s="6"/>
      <c r="S164" s="6"/>
      <c r="T164" s="6"/>
    </row>
    <row r="165" spans="1:256" ht="13.2" customHeight="1">
      <c r="A165" s="55"/>
      <c r="B165" s="55"/>
      <c r="C165" s="55"/>
      <c r="D165" s="55"/>
      <c r="E165" s="55"/>
      <c r="F165" s="55"/>
      <c r="G165" s="55"/>
      <c r="H165" s="55"/>
      <c r="I165" s="55"/>
      <c r="J165" s="55"/>
      <c r="K165" s="55"/>
      <c r="L165" s="55"/>
      <c r="M165" s="55"/>
      <c r="N165" s="55"/>
      <c r="O165" s="55"/>
      <c r="P165" s="55"/>
      <c r="Q165" s="55"/>
      <c r="R165" s="6"/>
      <c r="S165" s="6"/>
      <c r="T165" s="6"/>
    </row>
    <row r="166" spans="1:256" ht="12.75" customHeight="1">
      <c r="A166" s="96" t="s">
        <v>201</v>
      </c>
      <c r="B166" s="72"/>
      <c r="C166" s="72"/>
      <c r="D166" s="72"/>
      <c r="E166" s="72"/>
      <c r="F166" s="72"/>
      <c r="G166" s="72"/>
      <c r="H166" s="72"/>
      <c r="I166" s="72"/>
      <c r="J166" s="72"/>
      <c r="K166" s="72"/>
      <c r="L166" s="72"/>
      <c r="M166" s="72"/>
      <c r="N166" s="72"/>
      <c r="O166" s="72"/>
      <c r="P166" s="72"/>
      <c r="Q166" s="72"/>
      <c r="R166" s="6"/>
      <c r="S166" s="6"/>
      <c r="T166" s="6"/>
    </row>
    <row r="167" spans="1:256" ht="12.75" customHeight="1">
      <c r="A167" s="96" t="s">
        <v>202</v>
      </c>
      <c r="B167" s="50"/>
      <c r="C167" s="50"/>
      <c r="D167" s="50"/>
      <c r="E167" s="50"/>
      <c r="F167" s="50"/>
      <c r="G167" s="50"/>
      <c r="H167" s="50"/>
      <c r="I167" s="50"/>
      <c r="J167" s="50"/>
      <c r="K167" s="50"/>
      <c r="L167" s="50"/>
      <c r="M167" s="50"/>
      <c r="N167" s="50"/>
      <c r="O167" s="50"/>
      <c r="P167" s="50"/>
      <c r="Q167" s="50"/>
      <c r="R167" s="6"/>
      <c r="S167" s="6"/>
      <c r="T167" s="6"/>
    </row>
    <row r="168" spans="1:256" ht="12.75" customHeight="1">
      <c r="A168" s="96" t="s">
        <v>203</v>
      </c>
      <c r="B168" s="72"/>
      <c r="C168" s="72"/>
      <c r="D168" s="72"/>
      <c r="E168" s="72"/>
      <c r="F168" s="72"/>
      <c r="G168" s="72"/>
      <c r="H168" s="72"/>
      <c r="I168" s="72"/>
      <c r="J168" s="72"/>
      <c r="K168" s="72"/>
      <c r="L168" s="72"/>
      <c r="M168" s="72"/>
      <c r="N168" s="72"/>
      <c r="O168" s="72"/>
      <c r="P168" s="72"/>
      <c r="Q168" s="72"/>
      <c r="R168" s="6"/>
      <c r="S168" s="6"/>
      <c r="T168" s="6"/>
    </row>
    <row r="169" spans="1:256" ht="12.75" customHeight="1">
      <c r="A169" s="96" t="s">
        <v>204</v>
      </c>
      <c r="B169" s="72"/>
      <c r="C169" s="72"/>
      <c r="D169" s="72"/>
      <c r="E169" s="72"/>
      <c r="F169" s="72"/>
      <c r="G169" s="72"/>
      <c r="H169" s="72"/>
      <c r="I169" s="72"/>
      <c r="J169" s="72"/>
      <c r="K169" s="72"/>
      <c r="L169" s="72"/>
      <c r="M169" s="72"/>
      <c r="N169" s="72"/>
      <c r="O169" s="72"/>
      <c r="P169" s="72"/>
      <c r="Q169" s="72"/>
      <c r="R169" s="6"/>
      <c r="S169" s="6"/>
      <c r="T169" s="6"/>
    </row>
    <row r="170" spans="1:256" ht="12.75" customHeight="1">
      <c r="A170" s="96" t="s">
        <v>205</v>
      </c>
      <c r="B170" s="72"/>
      <c r="C170" s="72"/>
      <c r="D170" s="72"/>
      <c r="E170" s="72"/>
      <c r="F170" s="72"/>
      <c r="G170" s="72"/>
      <c r="H170" s="72"/>
      <c r="I170" s="72"/>
      <c r="J170" s="72"/>
      <c r="K170" s="72"/>
      <c r="L170" s="72"/>
      <c r="M170" s="72"/>
      <c r="N170" s="72"/>
      <c r="O170" s="72"/>
      <c r="P170" s="72"/>
      <c r="Q170" s="72"/>
      <c r="R170" s="6"/>
      <c r="S170" s="6"/>
      <c r="T170" s="6"/>
    </row>
    <row r="171" spans="1:256" ht="12.75" customHeight="1">
      <c r="A171" s="96" t="s">
        <v>206</v>
      </c>
      <c r="B171" s="72"/>
      <c r="C171" s="72"/>
      <c r="D171" s="72"/>
      <c r="E171" s="72"/>
      <c r="F171" s="72"/>
      <c r="G171" s="72"/>
      <c r="H171" s="72"/>
      <c r="I171" s="72"/>
      <c r="J171" s="72"/>
      <c r="K171" s="72"/>
      <c r="L171" s="72"/>
      <c r="M171" s="72"/>
      <c r="N171" s="72"/>
      <c r="O171" s="72"/>
      <c r="P171" s="72"/>
      <c r="Q171" s="72"/>
      <c r="R171" s="6"/>
      <c r="S171" s="6"/>
      <c r="T171" s="6"/>
    </row>
    <row r="172" spans="1:256" ht="12.75" customHeight="1">
      <c r="A172" s="96" t="s">
        <v>207</v>
      </c>
      <c r="B172" s="72"/>
      <c r="C172" s="72"/>
      <c r="D172" s="72"/>
      <c r="E172" s="72"/>
      <c r="F172" s="72"/>
      <c r="G172" s="72"/>
      <c r="H172" s="72"/>
      <c r="I172" s="72"/>
      <c r="J172" s="72"/>
      <c r="K172" s="72"/>
      <c r="L172" s="72"/>
      <c r="M172" s="72"/>
      <c r="N172" s="72"/>
      <c r="O172" s="72"/>
      <c r="P172" s="72"/>
      <c r="Q172" s="72"/>
      <c r="R172" s="6"/>
      <c r="S172" s="6"/>
      <c r="T172" s="6"/>
    </row>
    <row r="173" spans="1:256" ht="12.75" customHeight="1">
      <c r="A173" s="96" t="s">
        <v>208</v>
      </c>
      <c r="B173" s="72"/>
      <c r="C173" s="72"/>
      <c r="D173" s="72"/>
      <c r="E173" s="72"/>
      <c r="F173" s="72"/>
      <c r="G173" s="72"/>
      <c r="H173" s="72"/>
      <c r="I173" s="72"/>
      <c r="J173" s="72"/>
      <c r="K173" s="72"/>
      <c r="L173" s="72"/>
      <c r="M173" s="72"/>
      <c r="N173" s="72"/>
      <c r="O173" s="72"/>
      <c r="P173" s="72"/>
      <c r="Q173" s="72"/>
      <c r="R173" s="6"/>
      <c r="S173" s="6"/>
      <c r="T173" s="6"/>
    </row>
    <row r="174" spans="1:256" ht="24" customHeight="1">
      <c r="A174" s="816" t="s">
        <v>209</v>
      </c>
      <c r="B174" s="816"/>
      <c r="C174" s="816"/>
      <c r="D174" s="816"/>
      <c r="E174" s="816"/>
      <c r="F174" s="816"/>
      <c r="G174" s="816"/>
      <c r="H174" s="816"/>
      <c r="I174" s="816"/>
      <c r="J174" s="816"/>
      <c r="K174" s="816"/>
      <c r="L174" s="816"/>
      <c r="M174" s="816"/>
      <c r="N174" s="816"/>
      <c r="O174" s="816"/>
      <c r="P174" s="816"/>
      <c r="Q174" s="816"/>
      <c r="R174" s="816"/>
      <c r="S174" s="816"/>
      <c r="T174" s="6"/>
    </row>
    <row r="175" spans="1:256" s="52" customFormat="1" ht="24" customHeight="1">
      <c r="A175" s="816" t="s">
        <v>338</v>
      </c>
      <c r="B175" s="816"/>
      <c r="C175" s="816"/>
      <c r="D175" s="816"/>
      <c r="E175" s="816"/>
      <c r="F175" s="816"/>
      <c r="G175" s="816"/>
      <c r="H175" s="816"/>
      <c r="I175" s="816"/>
      <c r="J175" s="816"/>
      <c r="K175" s="816"/>
      <c r="L175" s="816"/>
      <c r="M175" s="816"/>
      <c r="N175" s="816"/>
      <c r="O175" s="816"/>
      <c r="P175" s="816"/>
      <c r="Q175" s="816"/>
      <c r="R175" s="816"/>
      <c r="S175" s="816"/>
      <c r="T175" s="50"/>
      <c r="U175" s="50"/>
      <c r="V175" s="50"/>
      <c r="W175" s="50"/>
      <c r="X175" s="50"/>
      <c r="Y175" s="50"/>
      <c r="Z175" s="50"/>
      <c r="AA175" s="50"/>
      <c r="AB175" s="50"/>
      <c r="AC175" s="50"/>
      <c r="AD175" s="50"/>
      <c r="AE175" s="50"/>
      <c r="AF175" s="50"/>
      <c r="AG175" s="50"/>
      <c r="AH175" s="50"/>
      <c r="AI175" s="51"/>
      <c r="AJ175" s="50"/>
      <c r="AK175" s="50"/>
      <c r="AL175" s="50"/>
      <c r="AM175" s="50"/>
      <c r="AN175" s="50"/>
      <c r="AO175" s="50"/>
      <c r="AP175" s="50"/>
      <c r="AQ175" s="50"/>
      <c r="AR175" s="50"/>
      <c r="AS175" s="50"/>
      <c r="AT175" s="50"/>
      <c r="AU175" s="50"/>
      <c r="AV175" s="50"/>
      <c r="AW175" s="50"/>
      <c r="AX175" s="50"/>
      <c r="AY175" s="50"/>
      <c r="AZ175" s="51"/>
      <c r="BA175" s="50"/>
      <c r="BB175" s="50"/>
      <c r="BC175" s="50"/>
      <c r="BD175" s="50"/>
      <c r="BE175" s="50"/>
      <c r="BF175" s="50"/>
      <c r="BG175" s="50"/>
      <c r="BH175" s="50"/>
      <c r="BI175" s="50"/>
      <c r="BJ175" s="50"/>
      <c r="BK175" s="50"/>
      <c r="BL175" s="50"/>
      <c r="BM175" s="50"/>
      <c r="BN175" s="50"/>
      <c r="BO175" s="50"/>
      <c r="BP175" s="50"/>
      <c r="BQ175" s="51"/>
      <c r="BR175" s="50"/>
      <c r="BS175" s="50"/>
      <c r="BT175" s="50"/>
      <c r="BU175" s="50"/>
      <c r="BV175" s="50"/>
      <c r="BW175" s="50"/>
      <c r="BX175" s="50"/>
      <c r="BY175" s="50"/>
      <c r="BZ175" s="50"/>
      <c r="CA175" s="50"/>
      <c r="CB175" s="50"/>
      <c r="CC175" s="50"/>
      <c r="CD175" s="50"/>
      <c r="CE175" s="50"/>
      <c r="CF175" s="50"/>
      <c r="CG175" s="50"/>
      <c r="CH175" s="51"/>
      <c r="CI175" s="50"/>
      <c r="CJ175" s="50"/>
      <c r="CK175" s="50"/>
      <c r="CL175" s="50"/>
      <c r="CM175" s="50"/>
      <c r="CN175" s="50"/>
      <c r="CO175" s="50"/>
      <c r="CP175" s="50"/>
      <c r="CQ175" s="50"/>
      <c r="CR175" s="50"/>
      <c r="CS175" s="50"/>
      <c r="CT175" s="50"/>
      <c r="CU175" s="50"/>
      <c r="CV175" s="50"/>
      <c r="CW175" s="50"/>
      <c r="CX175" s="50"/>
      <c r="CY175" s="51"/>
      <c r="CZ175" s="50"/>
      <c r="DA175" s="50"/>
      <c r="DB175" s="50"/>
      <c r="DC175" s="50"/>
      <c r="DD175" s="50"/>
      <c r="DE175" s="50"/>
      <c r="DF175" s="50"/>
      <c r="DG175" s="50"/>
      <c r="DH175" s="50"/>
      <c r="DI175" s="50"/>
      <c r="DJ175" s="50"/>
      <c r="DK175" s="50"/>
      <c r="DL175" s="50"/>
      <c r="DM175" s="50"/>
      <c r="DN175" s="50"/>
      <c r="DO175" s="50"/>
      <c r="DP175" s="51"/>
      <c r="DQ175" s="50"/>
      <c r="DR175" s="50"/>
      <c r="DS175" s="50"/>
      <c r="DT175" s="50"/>
      <c r="DU175" s="50"/>
      <c r="DV175" s="50"/>
      <c r="DW175" s="50"/>
      <c r="DX175" s="50"/>
      <c r="DY175" s="50"/>
      <c r="DZ175" s="50"/>
      <c r="EA175" s="50"/>
      <c r="EB175" s="50"/>
      <c r="EC175" s="50"/>
      <c r="ED175" s="50"/>
      <c r="EE175" s="50"/>
      <c r="EF175" s="50"/>
      <c r="EG175" s="51"/>
      <c r="EH175" s="50"/>
      <c r="EI175" s="50"/>
      <c r="EJ175" s="50"/>
      <c r="EK175" s="50"/>
      <c r="EL175" s="50"/>
      <c r="EM175" s="50"/>
      <c r="EN175" s="50"/>
      <c r="EO175" s="50"/>
      <c r="EP175" s="50"/>
      <c r="EQ175" s="50"/>
      <c r="ER175" s="50"/>
      <c r="ES175" s="50"/>
      <c r="ET175" s="50"/>
      <c r="EU175" s="50"/>
      <c r="EV175" s="50"/>
      <c r="EW175" s="50"/>
      <c r="EX175" s="51"/>
      <c r="EY175" s="50"/>
      <c r="EZ175" s="50"/>
      <c r="FA175" s="50"/>
      <c r="FB175" s="50"/>
      <c r="FC175" s="50"/>
      <c r="FD175" s="50"/>
      <c r="FE175" s="50"/>
      <c r="FF175" s="50"/>
      <c r="FG175" s="50"/>
      <c r="FH175" s="50"/>
      <c r="FI175" s="50"/>
      <c r="FJ175" s="50"/>
      <c r="FK175" s="50"/>
      <c r="FL175" s="50"/>
      <c r="FM175" s="50"/>
      <c r="FN175" s="50"/>
      <c r="FO175" s="51"/>
      <c r="FP175" s="50"/>
      <c r="FQ175" s="50"/>
      <c r="FR175" s="50"/>
      <c r="FS175" s="50"/>
      <c r="FT175" s="50"/>
      <c r="FU175" s="50"/>
      <c r="FV175" s="50"/>
      <c r="FW175" s="50"/>
      <c r="FX175" s="50"/>
      <c r="FY175" s="50"/>
      <c r="FZ175" s="50"/>
      <c r="GA175" s="50"/>
      <c r="GB175" s="50"/>
      <c r="GC175" s="50"/>
      <c r="GD175" s="50"/>
      <c r="GE175" s="50"/>
      <c r="GF175" s="51"/>
      <c r="GG175" s="50"/>
      <c r="GH175" s="50"/>
      <c r="GI175" s="50"/>
      <c r="GJ175" s="50"/>
      <c r="GK175" s="50"/>
      <c r="GL175" s="50"/>
      <c r="GM175" s="50"/>
      <c r="GN175" s="50"/>
      <c r="GO175" s="50"/>
      <c r="GP175" s="50"/>
      <c r="GQ175" s="50"/>
      <c r="GR175" s="50"/>
      <c r="GS175" s="50"/>
      <c r="GT175" s="50"/>
      <c r="GU175" s="50"/>
      <c r="GV175" s="50"/>
      <c r="GW175" s="51"/>
      <c r="GX175" s="50"/>
      <c r="GY175" s="50"/>
      <c r="GZ175" s="50"/>
      <c r="HA175" s="50"/>
      <c r="HB175" s="50"/>
      <c r="HC175" s="50"/>
      <c r="HD175" s="50"/>
      <c r="HE175" s="50"/>
      <c r="HF175" s="50"/>
      <c r="HG175" s="50"/>
      <c r="HH175" s="50"/>
      <c r="HI175" s="50"/>
      <c r="HJ175" s="50"/>
      <c r="HK175" s="50"/>
      <c r="HL175" s="50"/>
      <c r="HM175" s="50"/>
      <c r="HN175" s="51"/>
      <c r="HO175" s="50"/>
      <c r="HP175" s="50"/>
      <c r="HQ175" s="50"/>
      <c r="HR175" s="50"/>
      <c r="HS175" s="50"/>
      <c r="HT175" s="50"/>
      <c r="HU175" s="50"/>
      <c r="HV175" s="50"/>
      <c r="HW175" s="50"/>
      <c r="HX175" s="50"/>
      <c r="HY175" s="50"/>
      <c r="HZ175" s="50"/>
      <c r="IA175" s="50"/>
      <c r="IB175" s="50"/>
      <c r="IC175" s="50"/>
      <c r="ID175" s="50"/>
      <c r="IE175" s="51"/>
      <c r="IF175" s="50"/>
      <c r="IG175" s="50"/>
      <c r="IH175" s="50"/>
      <c r="II175" s="50"/>
      <c r="IJ175" s="50"/>
      <c r="IK175" s="50"/>
      <c r="IL175" s="50"/>
      <c r="IM175" s="50"/>
      <c r="IN175" s="50"/>
      <c r="IO175" s="50"/>
      <c r="IP175" s="50"/>
      <c r="IQ175" s="50"/>
      <c r="IR175" s="50"/>
      <c r="IS175" s="50"/>
      <c r="IT175" s="50"/>
      <c r="IU175" s="50"/>
      <c r="IV175" s="51"/>
    </row>
    <row r="176" spans="1:256" ht="12.75" customHeight="1">
      <c r="A176" s="332" t="s">
        <v>339</v>
      </c>
      <c r="B176" s="73"/>
      <c r="C176" s="73"/>
      <c r="D176" s="73"/>
      <c r="E176" s="73"/>
      <c r="F176" s="73"/>
      <c r="G176" s="73"/>
      <c r="H176" s="73"/>
      <c r="I176" s="73"/>
      <c r="J176" s="73"/>
      <c r="K176" s="73"/>
      <c r="L176" s="73"/>
      <c r="M176" s="73"/>
      <c r="N176" s="73"/>
      <c r="O176" s="73"/>
      <c r="P176" s="73"/>
      <c r="Q176" s="73"/>
      <c r="R176" s="6"/>
      <c r="S176" s="6"/>
      <c r="T176" s="6"/>
    </row>
    <row r="177" spans="1:20" ht="12.75" customHeight="1">
      <c r="A177" s="96" t="s">
        <v>210</v>
      </c>
      <c r="B177" s="72"/>
      <c r="C177" s="72"/>
      <c r="D177" s="72"/>
      <c r="E177" s="72"/>
      <c r="F177" s="72"/>
      <c r="G177" s="72"/>
      <c r="H177" s="72"/>
      <c r="I177" s="72"/>
      <c r="J177" s="72"/>
      <c r="K177" s="72"/>
      <c r="L177" s="72"/>
      <c r="M177" s="72"/>
      <c r="N177" s="72"/>
      <c r="O177" s="72"/>
      <c r="P177" s="72"/>
      <c r="Q177" s="72"/>
      <c r="R177" s="6"/>
      <c r="S177" s="6"/>
      <c r="T177" s="6"/>
    </row>
    <row r="178" spans="1:20" ht="12.75" customHeight="1">
      <c r="A178" s="96" t="s">
        <v>211</v>
      </c>
      <c r="B178" s="72"/>
      <c r="C178" s="72"/>
      <c r="D178" s="72"/>
      <c r="E178" s="72"/>
      <c r="F178" s="72"/>
      <c r="G178" s="72"/>
      <c r="H178" s="72"/>
      <c r="I178" s="72"/>
      <c r="J178" s="72"/>
      <c r="K178" s="72"/>
      <c r="L178" s="72"/>
      <c r="M178" s="72"/>
      <c r="N178" s="72"/>
      <c r="O178" s="72"/>
      <c r="P178" s="72"/>
      <c r="Q178" s="72"/>
      <c r="R178" s="6"/>
      <c r="S178" s="6"/>
      <c r="T178" s="6"/>
    </row>
    <row r="179" spans="1:20" ht="12.75" customHeight="1">
      <c r="A179" s="96" t="s">
        <v>212</v>
      </c>
      <c r="B179" s="72"/>
      <c r="C179" s="72"/>
      <c r="D179" s="72"/>
      <c r="E179" s="72"/>
      <c r="F179" s="72"/>
      <c r="G179" s="72"/>
      <c r="H179" s="72"/>
      <c r="I179" s="72"/>
      <c r="J179" s="72"/>
      <c r="K179" s="72"/>
      <c r="L179" s="72"/>
      <c r="M179" s="72"/>
      <c r="N179" s="72"/>
      <c r="O179" s="72"/>
      <c r="P179" s="72"/>
      <c r="Q179" s="72"/>
      <c r="R179" s="6"/>
      <c r="S179" s="6"/>
      <c r="T179" s="6"/>
    </row>
    <row r="180" spans="1:20" ht="12.75" customHeight="1">
      <c r="A180" s="96" t="s">
        <v>213</v>
      </c>
      <c r="B180" s="72"/>
      <c r="C180" s="72"/>
      <c r="D180" s="72"/>
      <c r="E180" s="72"/>
      <c r="F180" s="72"/>
      <c r="G180" s="72"/>
      <c r="H180" s="72"/>
      <c r="I180" s="72"/>
      <c r="J180" s="72"/>
      <c r="K180" s="72"/>
      <c r="L180" s="72"/>
      <c r="M180" s="72"/>
      <c r="N180" s="72"/>
      <c r="O180" s="72"/>
      <c r="P180" s="72"/>
      <c r="Q180" s="72"/>
      <c r="R180" s="6"/>
      <c r="S180" s="6"/>
      <c r="T180" s="6"/>
    </row>
    <row r="181" spans="1:20" ht="12.75" customHeight="1">
      <c r="A181" s="97" t="s">
        <v>214</v>
      </c>
      <c r="B181" s="74"/>
      <c r="C181" s="74"/>
      <c r="D181" s="74"/>
      <c r="E181" s="74"/>
      <c r="F181" s="74"/>
      <c r="G181" s="74"/>
      <c r="H181" s="74"/>
      <c r="I181" s="74"/>
      <c r="J181" s="74"/>
      <c r="K181" s="74"/>
      <c r="L181" s="74"/>
      <c r="M181" s="74"/>
      <c r="N181" s="74"/>
      <c r="O181" s="74"/>
      <c r="P181" s="74"/>
      <c r="Q181" s="74"/>
      <c r="R181" s="6"/>
      <c r="S181" s="6"/>
      <c r="T181" s="6"/>
    </row>
    <row r="182" spans="1:20" ht="12.75" customHeight="1">
      <c r="A182" s="55" t="s">
        <v>340</v>
      </c>
      <c r="B182" s="50"/>
      <c r="C182" s="50"/>
      <c r="D182" s="50"/>
      <c r="E182" s="50"/>
      <c r="F182" s="50"/>
      <c r="G182" s="50"/>
      <c r="H182" s="50"/>
      <c r="I182" s="50"/>
      <c r="J182" s="50"/>
      <c r="K182" s="50"/>
      <c r="L182" s="50"/>
      <c r="M182" s="50"/>
      <c r="N182" s="50"/>
      <c r="O182" s="50"/>
      <c r="P182" s="50"/>
      <c r="Q182" s="50"/>
      <c r="R182" s="6"/>
      <c r="S182" s="6"/>
      <c r="T182" s="6"/>
    </row>
    <row r="183" spans="1:20" ht="12.75" customHeight="1">
      <c r="A183" s="97" t="s">
        <v>215</v>
      </c>
      <c r="B183" s="55"/>
      <c r="C183" s="55"/>
      <c r="D183" s="55"/>
      <c r="E183" s="55"/>
      <c r="F183" s="55"/>
      <c r="G183" s="55"/>
      <c r="H183" s="55"/>
      <c r="I183" s="55"/>
      <c r="J183" s="55"/>
      <c r="K183" s="55"/>
      <c r="L183" s="55"/>
      <c r="M183" s="55"/>
      <c r="N183" s="55"/>
      <c r="O183" s="55"/>
      <c r="P183" s="55"/>
      <c r="Q183" s="55"/>
      <c r="R183" s="6"/>
      <c r="S183" s="6"/>
      <c r="T183" s="6"/>
    </row>
    <row r="184" spans="1:20" ht="12.75" customHeight="1">
      <c r="A184" s="55" t="s">
        <v>216</v>
      </c>
      <c r="B184" s="55"/>
      <c r="C184" s="55"/>
      <c r="D184" s="55"/>
      <c r="E184" s="55"/>
      <c r="F184" s="55"/>
      <c r="G184" s="55"/>
      <c r="H184" s="55"/>
      <c r="I184" s="55"/>
      <c r="J184" s="55"/>
      <c r="K184" s="55"/>
      <c r="L184" s="55"/>
      <c r="M184" s="55"/>
      <c r="N184" s="55"/>
      <c r="O184" s="55"/>
      <c r="P184" s="55"/>
      <c r="Q184" s="55"/>
      <c r="R184" s="6"/>
      <c r="S184" s="6"/>
      <c r="T184" s="6"/>
    </row>
    <row r="185" spans="1:20" ht="13.2" customHeight="1">
      <c r="A185" s="55"/>
      <c r="B185" s="55"/>
      <c r="C185" s="55"/>
      <c r="D185" s="55"/>
      <c r="E185" s="55"/>
      <c r="F185" s="55"/>
      <c r="G185" s="55"/>
      <c r="H185" s="55"/>
      <c r="I185" s="55"/>
      <c r="J185" s="55"/>
      <c r="K185" s="55"/>
      <c r="L185" s="55"/>
      <c r="M185" s="55"/>
      <c r="N185" s="55"/>
      <c r="O185" s="55"/>
      <c r="P185" s="55"/>
      <c r="Q185" s="55"/>
      <c r="R185" s="6"/>
      <c r="S185" s="6"/>
      <c r="T185" s="6"/>
    </row>
    <row r="186" spans="1:20" ht="13.2" customHeight="1">
      <c r="A186" s="75" t="s">
        <v>85</v>
      </c>
      <c r="B186" s="76"/>
      <c r="C186" s="76"/>
      <c r="D186" s="6"/>
      <c r="E186" s="76"/>
      <c r="F186" s="76"/>
      <c r="G186" s="76"/>
      <c r="H186" s="76"/>
      <c r="I186" s="76"/>
      <c r="J186" s="76"/>
      <c r="K186" s="76"/>
      <c r="L186" s="76"/>
      <c r="M186" s="76"/>
      <c r="N186" s="76"/>
      <c r="O186" s="76"/>
      <c r="P186" s="76"/>
      <c r="Q186" s="76"/>
      <c r="R186" s="6"/>
      <c r="S186" s="6"/>
      <c r="T186" s="6"/>
    </row>
  </sheetData>
  <mergeCells count="7">
    <mergeCell ref="U38:V38"/>
    <mergeCell ref="A3:G3"/>
    <mergeCell ref="B8:S8"/>
    <mergeCell ref="A174:S174"/>
    <mergeCell ref="A175:S175"/>
    <mergeCell ref="U94:V94"/>
    <mergeCell ref="U29:V29"/>
  </mergeCells>
  <hyperlinks>
    <hyperlink ref="A186" r:id="rId1" display="© Commonwealth of Australia 2009" xr:uid="{00000000-0004-0000-3000-000000000000}"/>
  </hyperlinks>
  <pageMargins left="0.7" right="0.7" top="0.75" bottom="0.75" header="0.3" footer="0.3"/>
  <pageSetup paperSize="9" scale="56" orientation="landscape" verticalDpi="0" r:id="rId2"/>
  <rowBreaks count="2" manualBreakCount="2">
    <brk id="59" max="18" man="1"/>
    <brk id="127" max="18" man="1"/>
  </rowBreaks>
  <drawing r:id="rId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sheetPr>
    <tabColor theme="1"/>
  </sheetPr>
  <dimension ref="A1"/>
  <sheetViews>
    <sheetView workbookViewId="0">
      <selection activeCell="H9" sqref="A1:XFD1048576"/>
    </sheetView>
  </sheetViews>
  <sheetFormatPr defaultRowHeight="14.4"/>
  <cols>
    <col min="1" max="16384" width="8.88671875" style="441"/>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2BFF23-DAC1-454A-9A25-B1E39CDF9F0D}">
  <sheetPr>
    <tabColor rgb="FF00FF00"/>
    <pageSetUpPr fitToPage="1"/>
  </sheetPr>
  <dimension ref="A1:CL138"/>
  <sheetViews>
    <sheetView topLeftCell="A3" zoomScale="85" zoomScaleNormal="85" workbookViewId="0">
      <selection activeCell="T20" sqref="T20"/>
    </sheetView>
  </sheetViews>
  <sheetFormatPr defaultColWidth="8.88671875" defaultRowHeight="14.4"/>
  <cols>
    <col min="2" max="2" width="25.77734375" customWidth="1"/>
    <col min="4" max="4" width="2.109375" customWidth="1"/>
    <col min="5" max="5" width="5.77734375" bestFit="1" customWidth="1"/>
    <col min="6" max="6" width="7" customWidth="1"/>
    <col min="7" max="7" width="6.21875" bestFit="1" customWidth="1"/>
    <col min="8" max="8" width="12.109375" customWidth="1"/>
    <col min="9" max="9" width="2.109375" customWidth="1"/>
    <col min="10" max="10" width="6.109375" customWidth="1"/>
    <col min="11" max="11" width="12.109375" customWidth="1"/>
    <col min="12" max="12" width="1.88671875" customWidth="1"/>
    <col min="13" max="13" width="5.5546875" bestFit="1" customWidth="1"/>
    <col min="14" max="14" width="12.109375" customWidth="1"/>
    <col min="15" max="15" width="1.88671875" customWidth="1"/>
    <col min="16" max="16" width="5.77734375" bestFit="1" customWidth="1"/>
    <col min="17" max="17" width="5" customWidth="1"/>
    <col min="18" max="18" width="5.77734375" bestFit="1" customWidth="1"/>
    <col min="19" max="19" width="12.109375" customWidth="1"/>
    <col min="22" max="22" width="28" customWidth="1"/>
    <col min="23" max="23" width="6.109375" bestFit="1" customWidth="1"/>
    <col min="24" max="24" width="12" hidden="1" customWidth="1"/>
    <col min="25" max="25" width="2.109375" customWidth="1"/>
    <col min="26" max="26" width="7.44140625" customWidth="1"/>
    <col min="27" max="28" width="6.6640625" customWidth="1"/>
    <col min="29" max="29" width="7.33203125" customWidth="1"/>
    <col min="30" max="30" width="1.33203125" customWidth="1"/>
    <col min="31" max="31" width="10.109375" style="1" customWidth="1"/>
    <col min="32" max="32" width="8.5546875" style="1" customWidth="1"/>
    <col min="33" max="33" width="4.33203125" style="1" customWidth="1"/>
    <col min="34" max="34" width="10.6640625" style="1" customWidth="1"/>
    <col min="35" max="35" width="1.33203125" customWidth="1"/>
    <col min="36" max="36" width="9.5546875" style="1" customWidth="1"/>
    <col min="37" max="37" width="8.5546875" style="1" customWidth="1"/>
    <col min="38" max="38" width="1" style="1" customWidth="1"/>
    <col min="39" max="39" width="10" style="1" customWidth="1"/>
    <col min="40" max="40" width="1" customWidth="1"/>
    <col min="41" max="41" width="6.33203125" customWidth="1"/>
    <col min="42" max="44" width="7.88671875" customWidth="1"/>
    <col min="45" max="45" width="10.6640625" customWidth="1"/>
    <col min="46" max="46" width="17.109375" style="379" customWidth="1"/>
    <col min="47" max="47" width="20.21875" style="379" bestFit="1" customWidth="1"/>
    <col min="48" max="48" width="8.5546875" style="379" customWidth="1"/>
    <col min="49" max="49" width="16.88671875" style="379" customWidth="1"/>
    <col min="50" max="50" width="9.109375" style="379" customWidth="1"/>
    <col min="51" max="51" width="16" style="379" customWidth="1"/>
    <col min="52" max="52" width="5.5546875" style="380" bestFit="1" customWidth="1"/>
    <col min="53" max="53" width="19.33203125" style="379" customWidth="1"/>
    <col min="54" max="54" width="8" style="379" customWidth="1"/>
    <col min="55" max="55" width="8.88671875" style="379"/>
    <col min="56" max="56" width="20.21875" style="379" bestFit="1" customWidth="1"/>
    <col min="57" max="57" width="5.6640625" style="379" customWidth="1"/>
    <col min="58" max="58" width="17.44140625" style="379" customWidth="1"/>
    <col min="59" max="59" width="5.6640625" style="379" customWidth="1"/>
    <col min="60" max="60" width="15.33203125" style="379" customWidth="1"/>
    <col min="61" max="61" width="5.6640625" style="379" customWidth="1"/>
    <col min="62" max="62" width="14.33203125" style="379" customWidth="1"/>
    <col min="63" max="63" width="8" style="379" customWidth="1"/>
    <col min="64" max="64" width="6.109375" style="379" customWidth="1"/>
    <col min="65" max="65" width="20.21875" style="379" bestFit="1" customWidth="1"/>
    <col min="66" max="67" width="10.33203125" style="379" customWidth="1"/>
    <col min="68" max="71" width="8.88671875" style="379"/>
    <col min="72" max="72" width="7.44140625" style="379" customWidth="1"/>
    <col min="73" max="73" width="10" style="379" customWidth="1"/>
    <col min="74" max="74" width="20.21875" style="380" bestFit="1" customWidth="1"/>
    <col min="75" max="75" width="9.109375" style="379" customWidth="1"/>
    <col min="76" max="76" width="15.5546875" style="379" bestFit="1" customWidth="1"/>
    <col min="77" max="77" width="9.6640625" style="379" customWidth="1"/>
    <col min="78" max="78" width="18" style="379" bestFit="1" customWidth="1"/>
    <col min="79" max="79" width="8.88671875" style="379"/>
    <col min="80" max="80" width="16.33203125" style="379" customWidth="1"/>
    <col min="81" max="82" width="8.88671875" style="379"/>
    <col min="83" max="83" width="10" bestFit="1" customWidth="1"/>
    <col min="84" max="84" width="12.21875" bestFit="1" customWidth="1"/>
    <col min="85" max="85" width="9.33203125" bestFit="1" customWidth="1"/>
    <col min="86" max="86" width="8.109375" customWidth="1"/>
    <col min="87" max="87" width="12.33203125" bestFit="1" customWidth="1"/>
    <col min="90" max="90" width="14" bestFit="1" customWidth="1"/>
  </cols>
  <sheetData>
    <row r="1" spans="1:90">
      <c r="A1" s="4"/>
      <c r="B1" s="4"/>
      <c r="C1" s="4"/>
      <c r="D1" s="4"/>
      <c r="E1" s="4"/>
      <c r="F1" s="4"/>
      <c r="G1" s="4"/>
      <c r="H1" s="4"/>
      <c r="I1" s="4"/>
      <c r="J1" s="4"/>
      <c r="K1" s="4"/>
      <c r="L1" s="4"/>
      <c r="M1" s="4"/>
      <c r="N1" s="4"/>
      <c r="O1" s="4"/>
      <c r="P1" s="4"/>
      <c r="Q1" s="4"/>
      <c r="R1" s="4"/>
      <c r="S1" s="4"/>
      <c r="T1" s="4"/>
      <c r="U1" s="4"/>
      <c r="V1" s="4"/>
      <c r="W1" s="4"/>
      <c r="X1" s="4"/>
      <c r="Y1" s="4"/>
      <c r="Z1" s="4"/>
      <c r="AA1" s="4"/>
      <c r="AB1" s="4"/>
      <c r="AC1" s="4"/>
      <c r="AD1" s="4"/>
      <c r="AE1" s="3"/>
      <c r="AF1" s="3"/>
      <c r="AG1" s="3"/>
      <c r="AH1" s="3"/>
      <c r="AI1" s="4"/>
      <c r="AJ1" s="3"/>
      <c r="AK1" s="3"/>
      <c r="AL1" s="3"/>
      <c r="AM1" s="3"/>
      <c r="AN1" s="4"/>
      <c r="AO1" s="4"/>
      <c r="AP1" s="4"/>
      <c r="AQ1" s="4"/>
      <c r="AR1" s="4"/>
      <c r="AS1" s="4"/>
      <c r="AT1" s="164"/>
      <c r="AU1" s="164"/>
      <c r="AV1" s="164"/>
      <c r="AW1" s="164"/>
      <c r="AX1" s="164"/>
      <c r="AY1" s="164"/>
      <c r="AZ1" s="167"/>
      <c r="BA1" s="164"/>
      <c r="BB1" s="164"/>
      <c r="BC1" s="164"/>
      <c r="BD1" s="164"/>
      <c r="BE1" s="164"/>
      <c r="BF1" s="164"/>
      <c r="BG1" s="164"/>
      <c r="BH1" s="164"/>
      <c r="BI1" s="164"/>
      <c r="BJ1" s="164"/>
      <c r="BK1" s="164"/>
      <c r="BL1" s="164"/>
      <c r="BM1" s="164"/>
      <c r="BN1" s="164"/>
      <c r="BO1" s="164"/>
      <c r="BP1" s="164"/>
      <c r="BQ1" s="164"/>
      <c r="BR1" s="164"/>
      <c r="BS1" s="164"/>
      <c r="BT1" s="164"/>
      <c r="BU1" s="164"/>
      <c r="BV1" s="164"/>
      <c r="BW1" s="164"/>
      <c r="BX1" s="164"/>
      <c r="BY1" s="164"/>
      <c r="BZ1" s="164"/>
      <c r="CA1" s="164"/>
      <c r="CB1" s="164"/>
      <c r="CC1" s="164"/>
      <c r="CD1" s="164"/>
      <c r="CE1" s="4"/>
      <c r="CF1" s="4"/>
      <c r="CG1" s="4"/>
      <c r="CH1" s="4"/>
      <c r="CI1" s="4"/>
      <c r="CJ1" s="4"/>
    </row>
    <row r="2" spans="1:90" ht="15" thickBot="1">
      <c r="A2" s="4"/>
      <c r="B2" s="4"/>
      <c r="C2" s="4"/>
      <c r="D2" s="4"/>
      <c r="E2" s="4"/>
      <c r="F2" s="4"/>
      <c r="G2" s="4"/>
      <c r="H2" s="4"/>
      <c r="I2" s="4"/>
      <c r="J2" s="4"/>
      <c r="K2" s="4"/>
      <c r="L2" s="4"/>
      <c r="M2" s="4"/>
      <c r="N2" s="4"/>
      <c r="O2" s="4"/>
      <c r="P2" s="4"/>
      <c r="Q2" s="4"/>
      <c r="R2" s="4"/>
      <c r="S2" s="4"/>
      <c r="T2" s="4"/>
      <c r="U2" s="4"/>
      <c r="V2" s="4"/>
      <c r="W2" s="4"/>
      <c r="X2" s="4"/>
      <c r="Y2" s="4"/>
      <c r="Z2" s="4"/>
      <c r="AA2" s="4"/>
      <c r="AB2" s="4"/>
      <c r="AC2" s="4"/>
      <c r="AD2" s="4"/>
      <c r="AE2" s="3"/>
      <c r="AF2" s="3"/>
      <c r="AG2" s="3"/>
      <c r="AH2" s="3"/>
      <c r="AI2" s="4"/>
      <c r="AJ2" s="3"/>
      <c r="AK2" s="3"/>
      <c r="AL2" s="3"/>
      <c r="AM2" s="3"/>
      <c r="AN2" s="4"/>
      <c r="AO2" s="4"/>
      <c r="AP2" s="4"/>
      <c r="AQ2" s="4"/>
      <c r="AR2" s="4"/>
      <c r="AS2" s="4"/>
      <c r="AT2" s="164"/>
      <c r="AU2" s="164"/>
      <c r="AV2" s="164"/>
      <c r="AW2" s="164"/>
      <c r="AX2" s="164"/>
      <c r="AY2" s="164"/>
      <c r="AZ2" s="167"/>
      <c r="BA2" s="167"/>
      <c r="BB2" s="167"/>
      <c r="BC2" s="167"/>
      <c r="BD2" s="164"/>
      <c r="BE2" s="164"/>
      <c r="BF2" s="164"/>
      <c r="BG2" s="164"/>
      <c r="BH2" s="164"/>
      <c r="BI2" s="164"/>
      <c r="BJ2" s="164"/>
      <c r="BK2" s="164"/>
      <c r="BL2" s="164"/>
      <c r="BM2" s="164"/>
      <c r="BN2" s="164"/>
      <c r="BO2" s="164"/>
      <c r="BP2" s="164"/>
      <c r="BQ2" s="164"/>
      <c r="BR2" s="164"/>
      <c r="BS2" s="164"/>
      <c r="BT2" s="164"/>
      <c r="BU2" s="164"/>
      <c r="BV2" s="164"/>
      <c r="BW2" s="164"/>
      <c r="BX2" s="164"/>
      <c r="BY2" s="164"/>
      <c r="BZ2" s="164"/>
      <c r="CA2" s="164"/>
      <c r="CB2" s="164"/>
      <c r="CC2" s="164"/>
      <c r="CD2" s="164"/>
      <c r="CE2" s="4"/>
      <c r="CF2" s="4"/>
      <c r="CG2" s="4"/>
      <c r="CH2" s="4"/>
      <c r="CI2" s="4"/>
      <c r="CJ2" s="4"/>
    </row>
    <row r="3" spans="1:90" ht="14.4" customHeight="1" thickBot="1">
      <c r="A3" s="4"/>
      <c r="B3" s="761" t="s">
        <v>661</v>
      </c>
      <c r="C3" s="762"/>
      <c r="D3" s="762"/>
      <c r="E3" s="762"/>
      <c r="F3" s="762"/>
      <c r="G3" s="762"/>
      <c r="H3" s="762"/>
      <c r="I3" s="762"/>
      <c r="J3" s="762"/>
      <c r="K3" s="762"/>
      <c r="L3" s="762"/>
      <c r="M3" s="762"/>
      <c r="N3" s="762"/>
      <c r="O3" s="762"/>
      <c r="P3" s="762"/>
      <c r="Q3" s="762"/>
      <c r="R3" s="762"/>
      <c r="S3" s="763"/>
      <c r="U3" s="4"/>
      <c r="V3" s="761" t="s">
        <v>869</v>
      </c>
      <c r="W3" s="762"/>
      <c r="X3" s="762"/>
      <c r="Y3" s="762"/>
      <c r="Z3" s="762"/>
      <c r="AA3" s="762"/>
      <c r="AB3" s="762"/>
      <c r="AC3" s="762"/>
      <c r="AD3" s="762"/>
      <c r="AE3" s="762"/>
      <c r="AF3" s="762"/>
      <c r="AG3" s="762"/>
      <c r="AH3" s="762"/>
      <c r="AI3" s="762"/>
      <c r="AJ3" s="762"/>
      <c r="AK3" s="762"/>
      <c r="AL3" s="762"/>
      <c r="AM3" s="762"/>
      <c r="AN3" s="762"/>
      <c r="AO3" s="762"/>
      <c r="AP3" s="762"/>
      <c r="AQ3" s="762"/>
      <c r="AR3" s="763"/>
      <c r="AS3" s="4"/>
      <c r="AT3" s="164"/>
      <c r="AU3" s="754" t="s">
        <v>486</v>
      </c>
      <c r="AV3" s="755"/>
      <c r="AW3" s="755"/>
      <c r="AX3" s="755"/>
      <c r="AY3" s="755"/>
      <c r="AZ3" s="755"/>
      <c r="BA3" s="756"/>
      <c r="BB3" s="167"/>
      <c r="BC3" s="167"/>
      <c r="BD3" s="754" t="s">
        <v>529</v>
      </c>
      <c r="BE3" s="755"/>
      <c r="BF3" s="755"/>
      <c r="BG3" s="755"/>
      <c r="BH3" s="755"/>
      <c r="BI3" s="755"/>
      <c r="BJ3" s="756"/>
      <c r="BK3" s="164"/>
      <c r="BL3" s="164"/>
      <c r="BM3" s="754" t="s">
        <v>527</v>
      </c>
      <c r="BN3" s="755"/>
      <c r="BO3" s="755"/>
      <c r="BP3" s="755"/>
      <c r="BQ3" s="755"/>
      <c r="BR3" s="755"/>
      <c r="BS3" s="756"/>
      <c r="BV3" s="754" t="s">
        <v>528</v>
      </c>
      <c r="BW3" s="755"/>
      <c r="BX3" s="755"/>
      <c r="BY3" s="755"/>
      <c r="BZ3" s="755"/>
      <c r="CA3" s="755"/>
      <c r="CB3" s="756"/>
      <c r="CC3" s="164"/>
      <c r="CD3" s="164"/>
      <c r="CE3" s="761" t="s">
        <v>1049</v>
      </c>
      <c r="CF3" s="762"/>
      <c r="CG3" s="762"/>
      <c r="CH3" s="762"/>
      <c r="CI3" s="763"/>
      <c r="CJ3" s="4"/>
    </row>
    <row r="4" spans="1:90" ht="15" thickBot="1">
      <c r="A4" s="4"/>
      <c r="B4" s="4"/>
      <c r="C4" s="4"/>
      <c r="D4" s="4"/>
      <c r="E4" s="4"/>
      <c r="F4" s="4"/>
      <c r="G4" s="4"/>
      <c r="H4" s="4"/>
      <c r="I4" s="4"/>
      <c r="J4" s="4"/>
      <c r="K4" s="4"/>
      <c r="L4" s="4"/>
      <c r="M4" s="4"/>
      <c r="N4" s="4"/>
      <c r="O4" s="4"/>
      <c r="P4" s="4"/>
      <c r="Q4" s="4"/>
      <c r="R4" s="4"/>
      <c r="S4" s="4"/>
      <c r="T4" s="4"/>
      <c r="U4" s="4"/>
      <c r="V4" s="4"/>
      <c r="W4" s="4"/>
      <c r="X4" s="4"/>
      <c r="Y4" s="4"/>
      <c r="Z4" s="4"/>
      <c r="AA4" s="4"/>
      <c r="AB4" s="4"/>
      <c r="AC4" s="4"/>
      <c r="AD4" s="4"/>
      <c r="AE4" s="3"/>
      <c r="AF4" s="3"/>
      <c r="AG4" s="3"/>
      <c r="AH4" s="3"/>
      <c r="AI4" s="4"/>
      <c r="AJ4" s="3"/>
      <c r="AK4" s="3"/>
      <c r="AL4" s="3"/>
      <c r="AM4" s="3"/>
      <c r="AN4" s="4"/>
      <c r="AO4" s="4"/>
      <c r="AP4" s="4"/>
      <c r="AQ4" s="4"/>
      <c r="AR4" s="4"/>
      <c r="AS4" s="4"/>
      <c r="AT4" s="164"/>
      <c r="AU4" s="164"/>
      <c r="AV4" s="164"/>
      <c r="AW4" s="164"/>
      <c r="AX4" s="164"/>
      <c r="AY4" s="164"/>
      <c r="AZ4" s="167"/>
      <c r="BA4" s="167"/>
      <c r="BB4" s="167"/>
      <c r="BC4" s="164"/>
      <c r="BD4" s="164"/>
      <c r="BE4" s="164"/>
      <c r="BF4" s="164"/>
      <c r="BG4" s="164"/>
      <c r="BH4" s="164"/>
      <c r="BI4" s="164"/>
      <c r="BJ4" s="164"/>
      <c r="BK4" s="164"/>
      <c r="BL4" s="164"/>
      <c r="BM4" s="164"/>
      <c r="BN4" s="164"/>
      <c r="BO4" s="164"/>
      <c r="BP4" s="164"/>
      <c r="BQ4" s="164"/>
      <c r="BR4" s="164"/>
      <c r="BS4" s="164"/>
      <c r="BT4" s="164"/>
      <c r="BU4" s="164"/>
      <c r="BV4" s="379"/>
      <c r="BW4" s="164"/>
      <c r="BY4" s="164"/>
      <c r="CA4" s="164"/>
      <c r="CC4" s="164"/>
      <c r="CD4" s="4"/>
      <c r="CE4" s="4"/>
      <c r="CF4" s="4"/>
      <c r="CG4" s="4"/>
      <c r="CH4" s="4"/>
      <c r="CI4" s="4"/>
      <c r="CJ4" s="4"/>
    </row>
    <row r="5" spans="1:90" ht="16.2" customHeight="1">
      <c r="A5" s="4"/>
      <c r="B5" s="764" t="str">
        <f t="shared" ref="B5:B6" si="0">V5</f>
        <v>Dementia risk</v>
      </c>
      <c r="C5" s="766" t="str">
        <f t="shared" ref="C5:C6" si="1">W5</f>
        <v>RR</v>
      </c>
      <c r="D5" s="173"/>
      <c r="E5" s="757" t="str">
        <f t="shared" ref="E5:E6" si="2">Z5</f>
        <v>Total Australia</v>
      </c>
      <c r="F5" s="757">
        <f t="shared" ref="F5:F6" si="3">AA5</f>
        <v>0</v>
      </c>
      <c r="G5" s="757">
        <f t="shared" ref="G5:G6" si="4">AB5</f>
        <v>0</v>
      </c>
      <c r="H5" s="757">
        <f t="shared" ref="H5:H6" si="5">AC5</f>
        <v>0</v>
      </c>
      <c r="I5" s="254"/>
      <c r="J5" s="757" t="s">
        <v>961</v>
      </c>
      <c r="K5" s="757"/>
      <c r="L5" s="254"/>
      <c r="M5" s="757" t="s">
        <v>962</v>
      </c>
      <c r="N5" s="757"/>
      <c r="O5" s="254"/>
      <c r="P5" s="757" t="str">
        <f t="shared" ref="P5:P6" si="6">AO5</f>
        <v>First Nations</v>
      </c>
      <c r="Q5" s="757">
        <f t="shared" ref="Q5:Q6" si="7">AP5</f>
        <v>0</v>
      </c>
      <c r="R5" s="757">
        <f t="shared" ref="R5:R6" si="8">AQ5</f>
        <v>0</v>
      </c>
      <c r="S5" s="757">
        <f t="shared" ref="S5:S6" si="9">AR5</f>
        <v>0</v>
      </c>
      <c r="T5" s="4"/>
      <c r="U5" s="4"/>
      <c r="V5" s="764" t="s">
        <v>217</v>
      </c>
      <c r="W5" s="766" t="s">
        <v>219</v>
      </c>
      <c r="X5" s="201"/>
      <c r="Y5" s="173"/>
      <c r="Z5" s="757" t="s">
        <v>1</v>
      </c>
      <c r="AA5" s="757"/>
      <c r="AB5" s="757"/>
      <c r="AC5" s="757"/>
      <c r="AD5" s="173"/>
      <c r="AE5" s="757" t="s">
        <v>525</v>
      </c>
      <c r="AF5" s="757"/>
      <c r="AG5" s="757"/>
      <c r="AH5" s="757"/>
      <c r="AI5" s="173"/>
      <c r="AJ5" s="757" t="s">
        <v>526</v>
      </c>
      <c r="AK5" s="757"/>
      <c r="AL5" s="757"/>
      <c r="AM5" s="757"/>
      <c r="AN5" s="254"/>
      <c r="AO5" s="757" t="s">
        <v>714</v>
      </c>
      <c r="AP5" s="757"/>
      <c r="AQ5" s="757"/>
      <c r="AR5" s="757"/>
      <c r="AS5" s="183"/>
      <c r="AT5" s="164"/>
      <c r="AU5" s="758" t="s">
        <v>436</v>
      </c>
      <c r="AV5" s="164"/>
      <c r="AW5" s="381" t="s">
        <v>360</v>
      </c>
      <c r="AX5" s="164"/>
      <c r="AY5" s="381" t="s">
        <v>361</v>
      </c>
      <c r="AZ5" s="167"/>
      <c r="BA5" s="758" t="s">
        <v>437</v>
      </c>
      <c r="BB5" s="167"/>
      <c r="BC5" s="164"/>
      <c r="BD5" s="758" t="s">
        <v>436</v>
      </c>
      <c r="BE5" s="164"/>
      <c r="BF5" s="381" t="s">
        <v>360</v>
      </c>
      <c r="BG5" s="164"/>
      <c r="BH5" s="381" t="s">
        <v>361</v>
      </c>
      <c r="BI5" s="167"/>
      <c r="BJ5" s="758" t="s">
        <v>437</v>
      </c>
      <c r="BK5" s="164"/>
      <c r="BL5" s="164"/>
      <c r="BM5" s="758" t="s">
        <v>436</v>
      </c>
      <c r="BN5" s="164"/>
      <c r="BO5" s="381" t="s">
        <v>360</v>
      </c>
      <c r="BP5" s="164"/>
      <c r="BQ5" s="381" t="s">
        <v>361</v>
      </c>
      <c r="BR5" s="167"/>
      <c r="BS5" s="758" t="s">
        <v>437</v>
      </c>
      <c r="BT5" s="164"/>
      <c r="BU5" s="164"/>
      <c r="BV5" s="758" t="s">
        <v>436</v>
      </c>
      <c r="BW5" s="164"/>
      <c r="BX5" s="381" t="s">
        <v>360</v>
      </c>
      <c r="BY5" s="164"/>
      <c r="BZ5" s="381" t="s">
        <v>361</v>
      </c>
      <c r="CA5" s="167"/>
      <c r="CB5" s="758" t="s">
        <v>437</v>
      </c>
      <c r="CC5" s="164"/>
      <c r="CD5" s="4"/>
      <c r="CE5" s="4"/>
      <c r="CF5" s="4"/>
      <c r="CG5" s="4"/>
      <c r="CH5" s="4"/>
      <c r="CI5" s="4"/>
      <c r="CJ5" s="4"/>
    </row>
    <row r="6" spans="1:90" ht="30.6" customHeight="1" thickBot="1">
      <c r="A6" s="4"/>
      <c r="B6" s="765">
        <f t="shared" si="0"/>
        <v>0</v>
      </c>
      <c r="C6" s="767">
        <f t="shared" si="1"/>
        <v>0</v>
      </c>
      <c r="D6" s="164"/>
      <c r="E6" s="200" t="str">
        <f t="shared" si="2"/>
        <v>Prev. (%)</v>
      </c>
      <c r="F6" s="200" t="str">
        <f t="shared" si="3"/>
        <v>PAF (%)</v>
      </c>
      <c r="G6" s="200" t="str">
        <f t="shared" si="4"/>
        <v>Com. (%)</v>
      </c>
      <c r="H6" s="200" t="str">
        <f t="shared" si="5"/>
        <v>aPAF (%)</v>
      </c>
      <c r="I6" s="203"/>
      <c r="J6" s="200" t="s">
        <v>920</v>
      </c>
      <c r="K6" s="200" t="s">
        <v>459</v>
      </c>
      <c r="L6" s="203"/>
      <c r="M6" s="200" t="s">
        <v>541</v>
      </c>
      <c r="N6" s="200" t="s">
        <v>459</v>
      </c>
      <c r="O6" s="203"/>
      <c r="P6" s="200" t="str">
        <f t="shared" si="6"/>
        <v>Prev. (%)</v>
      </c>
      <c r="Q6" s="200" t="str">
        <f t="shared" si="7"/>
        <v>PAF (%)</v>
      </c>
      <c r="R6" s="200" t="str">
        <f t="shared" si="8"/>
        <v>Com. (%)</v>
      </c>
      <c r="S6" s="200" t="str">
        <f t="shared" si="9"/>
        <v>aPAF (%)</v>
      </c>
      <c r="T6" s="4"/>
      <c r="U6" s="4"/>
      <c r="V6" s="768"/>
      <c r="W6" s="767"/>
      <c r="X6" s="163" t="s">
        <v>292</v>
      </c>
      <c r="Y6" s="164"/>
      <c r="Z6" s="200" t="s">
        <v>541</v>
      </c>
      <c r="AA6" s="200" t="s">
        <v>458</v>
      </c>
      <c r="AB6" s="200" t="s">
        <v>461</v>
      </c>
      <c r="AC6" s="200" t="s">
        <v>459</v>
      </c>
      <c r="AD6" s="202"/>
      <c r="AE6" s="200" t="s">
        <v>541</v>
      </c>
      <c r="AF6" s="200" t="s">
        <v>458</v>
      </c>
      <c r="AG6" s="200" t="s">
        <v>461</v>
      </c>
      <c r="AH6" s="200" t="s">
        <v>459</v>
      </c>
      <c r="AI6" s="202"/>
      <c r="AJ6" s="200" t="s">
        <v>541</v>
      </c>
      <c r="AK6" s="200" t="s">
        <v>458</v>
      </c>
      <c r="AL6" s="200" t="s">
        <v>461</v>
      </c>
      <c r="AM6" s="200" t="s">
        <v>459</v>
      </c>
      <c r="AN6" s="203"/>
      <c r="AO6" s="200" t="s">
        <v>541</v>
      </c>
      <c r="AP6" s="200" t="s">
        <v>458</v>
      </c>
      <c r="AQ6" s="200" t="s">
        <v>461</v>
      </c>
      <c r="AR6" s="200" t="s">
        <v>459</v>
      </c>
      <c r="AS6" s="184"/>
      <c r="AT6" s="164"/>
      <c r="AU6" s="759"/>
      <c r="AV6" s="164"/>
      <c r="AW6" s="382" t="s">
        <v>438</v>
      </c>
      <c r="AX6" s="164"/>
      <c r="AY6" s="382" t="s">
        <v>423</v>
      </c>
      <c r="AZ6" s="167"/>
      <c r="BA6" s="760"/>
      <c r="BB6" s="167"/>
      <c r="BC6" s="164"/>
      <c r="BD6" s="759"/>
      <c r="BE6" s="164"/>
      <c r="BF6" s="382" t="s">
        <v>438</v>
      </c>
      <c r="BG6" s="164"/>
      <c r="BH6" s="382" t="s">
        <v>423</v>
      </c>
      <c r="BI6" s="167"/>
      <c r="BJ6" s="760"/>
      <c r="BK6" s="164"/>
      <c r="BL6" s="164"/>
      <c r="BM6" s="759"/>
      <c r="BN6" s="164"/>
      <c r="BO6" s="382" t="s">
        <v>438</v>
      </c>
      <c r="BP6" s="164"/>
      <c r="BQ6" s="382" t="s">
        <v>423</v>
      </c>
      <c r="BR6" s="167"/>
      <c r="BS6" s="760"/>
      <c r="BT6" s="164"/>
      <c r="BU6" s="164"/>
      <c r="BV6" s="759"/>
      <c r="BW6" s="164"/>
      <c r="BX6" s="382" t="s">
        <v>438</v>
      </c>
      <c r="BY6" s="164"/>
      <c r="BZ6" s="382" t="s">
        <v>423</v>
      </c>
      <c r="CA6" s="167"/>
      <c r="CB6" s="760"/>
      <c r="CC6" s="164"/>
      <c r="CD6" s="4"/>
      <c r="CE6" s="616" t="str">
        <f>'DataLab Backing Numbers'!C5</f>
        <v>Age group</v>
      </c>
      <c r="CF6" s="617" t="str">
        <f>'DataLab Backing Numbers'!D5</f>
        <v>All Australia</v>
      </c>
      <c r="CG6" s="617" t="str">
        <f>'DataLab Backing Numbers'!E5</f>
        <v>European</v>
      </c>
      <c r="CH6" s="617" t="str">
        <f>'DataLab Backing Numbers'!F5</f>
        <v>Asian</v>
      </c>
      <c r="CI6" s="617" t="str">
        <f>'DataLab Backing Numbers'!G5</f>
        <v>First Nations</v>
      </c>
      <c r="CJ6" s="4"/>
    </row>
    <row r="7" spans="1:90">
      <c r="A7" s="4"/>
      <c r="B7" s="608" t="s">
        <v>860</v>
      </c>
      <c r="C7" s="4"/>
      <c r="D7" s="4"/>
      <c r="E7" s="4"/>
      <c r="F7" s="4"/>
      <c r="G7" s="4"/>
      <c r="H7" s="4"/>
      <c r="I7" s="4"/>
      <c r="J7" s="4"/>
      <c r="K7" s="4"/>
      <c r="L7" s="4"/>
      <c r="M7" s="4"/>
      <c r="N7" s="4"/>
      <c r="O7" s="4"/>
      <c r="P7" s="4"/>
      <c r="Q7" s="4"/>
      <c r="R7" s="4"/>
      <c r="S7" s="4"/>
      <c r="T7" s="4"/>
      <c r="U7" s="4"/>
      <c r="V7" s="165" t="s">
        <v>415</v>
      </c>
      <c r="W7" s="166">
        <v>1.6</v>
      </c>
      <c r="X7" s="167" t="s">
        <v>439</v>
      </c>
      <c r="Y7" s="164"/>
      <c r="Z7" s="438">
        <f>'TBL_Build_NHS_Obese45-65'!$I$21</f>
        <v>38.801527211544695</v>
      </c>
      <c r="AA7" s="168">
        <f t="shared" ref="AA7:AA17" si="10">(((Z7/100)*($W7-1))/(1+((Z7/100)*($W7-1))))*100</f>
        <v>18.884444584422546</v>
      </c>
      <c r="AB7" s="168">
        <f>'NHS - Communality (DataLab)'!J13</f>
        <v>67.690728000000007</v>
      </c>
      <c r="AC7" s="168">
        <f t="shared" ref="AC7:AC17" si="11">AA7/$BD$22*$AC$18</f>
        <v>6.6153878873386072</v>
      </c>
      <c r="AD7" s="164"/>
      <c r="AE7" s="168">
        <f>' EuroAsian - DataLab (AgeGrps)'!E18</f>
        <v>38.1</v>
      </c>
      <c r="AF7" s="168">
        <f t="shared" ref="AF7:AF17" si="12">(((AE7/100)*($W7-1))/(1+((AE7/100)*($W7-1))))*100</f>
        <v>18.606544033859677</v>
      </c>
      <c r="AG7" s="168">
        <f t="shared" ref="AG7:AG17" si="13">AB7</f>
        <v>67.690728000000007</v>
      </c>
      <c r="AH7" s="168">
        <f t="shared" ref="AH7:AH17" si="14">AF7/$BM$22*$AH$18</f>
        <v>6.469926195574959</v>
      </c>
      <c r="AI7" s="164"/>
      <c r="AJ7" s="168">
        <f>' EuroAsian - DataLab (AgeGrps)'!E39</f>
        <v>19</v>
      </c>
      <c r="AK7" s="168">
        <f t="shared" ref="AK7:AK17" si="15">(((AJ7/100)*($W7-1))/(1+((AJ7/100)*($W7-1))))*100</f>
        <v>10.233393177737881</v>
      </c>
      <c r="AL7" s="168">
        <f t="shared" ref="AL7:AL17" si="16">AB7</f>
        <v>67.690728000000007</v>
      </c>
      <c r="AM7" s="168">
        <f t="shared" ref="AM7:AM17" si="17">AK7/$BV$22*$AM$18</f>
        <v>3.708210063088158</v>
      </c>
      <c r="AN7" s="167"/>
      <c r="AO7" s="168">
        <f>'TBL_Build_NATSIHS_Obese45-65'!$I$21</f>
        <v>51.572327044025158</v>
      </c>
      <c r="AP7" s="168">
        <f t="shared" ref="AP7:AP17" si="18">(((AO7/100)*($W7-1))/(1+((AO7/100)*($W7-1))))*100</f>
        <v>23.631123919308362</v>
      </c>
      <c r="AQ7" s="168">
        <f>'NATSIHS - Communality (DataLab)'!J10</f>
        <v>64.39629699999999</v>
      </c>
      <c r="AR7" s="168">
        <f t="shared" ref="AR7:AR17" si="19">AP7/$AU$22*$AR$18</f>
        <v>7.5979961590225216</v>
      </c>
      <c r="AS7" s="168"/>
      <c r="AT7" s="164"/>
      <c r="AU7" s="383">
        <f t="shared" ref="AU7:AU17" si="20">1-(AP7/100)</f>
        <v>0.76368876080691639</v>
      </c>
      <c r="AV7" s="164"/>
      <c r="AW7" s="383">
        <f t="shared" ref="AW7:AW17" si="21">AQ7/100</f>
        <v>0.64396296999999991</v>
      </c>
      <c r="AX7" s="164"/>
      <c r="AY7" s="384">
        <f t="shared" ref="AY7:AY17" si="22">1-AW7</f>
        <v>0.35603703000000009</v>
      </c>
      <c r="AZ7" s="167"/>
      <c r="BA7" s="383">
        <f t="shared" ref="BA7:BA17" si="23">1-((AP7/100)*$AY7)</f>
        <v>0.91586444824207491</v>
      </c>
      <c r="BB7" s="167"/>
      <c r="BC7" s="164"/>
      <c r="BD7" s="383">
        <f t="shared" ref="BD7:BD17" si="24">1-(AA7/100)</f>
        <v>0.81115555415577456</v>
      </c>
      <c r="BE7" s="164"/>
      <c r="BF7" s="384">
        <f t="shared" ref="BF7:BF17" si="25">AB7/100</f>
        <v>0.67690728000000011</v>
      </c>
      <c r="BG7" s="164"/>
      <c r="BH7" s="384">
        <f t="shared" ref="BH7:BH17" si="26">1-BF7</f>
        <v>0.32309271999999989</v>
      </c>
      <c r="BI7" s="167"/>
      <c r="BJ7" s="384">
        <f>1-((AA7/100)*$BH7)</f>
        <v>0.93898573433529653</v>
      </c>
      <c r="BK7" s="164"/>
      <c r="BL7" s="164"/>
      <c r="BM7" s="383">
        <f t="shared" ref="BM7:BM17" si="27">1-(AF7/100)</f>
        <v>0.81393455966140327</v>
      </c>
      <c r="BN7" s="164"/>
      <c r="BO7" s="384">
        <f>BF7</f>
        <v>0.67690728000000011</v>
      </c>
      <c r="BP7" s="164"/>
      <c r="BQ7" s="384">
        <f t="shared" ref="BQ7:BQ17" si="28">1-BO7</f>
        <v>0.32309271999999989</v>
      </c>
      <c r="BR7" s="167"/>
      <c r="BS7" s="384">
        <f t="shared" ref="BS7:BS17" si="29">1-((AF7/100)*$BQ7)</f>
        <v>0.93988361078300509</v>
      </c>
      <c r="BT7" s="164"/>
      <c r="BU7" s="164"/>
      <c r="BV7" s="383">
        <f t="shared" ref="BV7:BV17" si="30">1-(AK7/100)</f>
        <v>0.89766606822262118</v>
      </c>
      <c r="BW7" s="164"/>
      <c r="BX7" s="384">
        <f>BF7</f>
        <v>0.67690728000000011</v>
      </c>
      <c r="BY7" s="164"/>
      <c r="BZ7" s="384">
        <f t="shared" ref="BZ7:BZ17" si="31">1-BX7</f>
        <v>0.32309271999999989</v>
      </c>
      <c r="CA7" s="167"/>
      <c r="CB7" s="384">
        <f t="shared" ref="CB7:CB17" si="32">1-((AK7/100)*$BZ7)</f>
        <v>0.96693665163375231</v>
      </c>
      <c r="CC7" s="164"/>
      <c r="CD7" s="4"/>
      <c r="CE7" s="392" t="str">
        <f>'DataLab Backing Numbers'!C6</f>
        <v>&lt;45</v>
      </c>
      <c r="CF7" s="611">
        <f>'DataLab Backing Numbers'!D6</f>
        <v>11539</v>
      </c>
      <c r="CG7" s="611">
        <f>'DataLab Backing Numbers'!E6</f>
        <v>1884</v>
      </c>
      <c r="CH7" s="611">
        <f>'DataLab Backing Numbers'!F6</f>
        <v>2240</v>
      </c>
      <c r="CI7" s="611">
        <f>'DataLab Backing Numbers'!G6</f>
        <v>7748</v>
      </c>
      <c r="CJ7" s="4"/>
    </row>
    <row r="8" spans="1:90">
      <c r="A8" s="4"/>
      <c r="B8" s="169" t="str">
        <f>V10</f>
        <v>Less education (≤Grade 8)</v>
      </c>
      <c r="C8" s="167">
        <f>W10</f>
        <v>1.59</v>
      </c>
      <c r="D8" s="164"/>
      <c r="E8" s="168">
        <f>Z10</f>
        <v>9.9773290011178783</v>
      </c>
      <c r="F8" s="168">
        <f>AA10</f>
        <v>5.5593651795977372</v>
      </c>
      <c r="G8" s="168">
        <f>AB10</f>
        <v>69.714298999999997</v>
      </c>
      <c r="H8" s="168">
        <f>AC10</f>
        <v>1.9474947704175478</v>
      </c>
      <c r="I8" s="167"/>
      <c r="J8" s="168">
        <f>$AE$10</f>
        <v>11.600000000000001</v>
      </c>
      <c r="K8" s="168">
        <f>$AH$10</f>
        <v>2.2273756813622305</v>
      </c>
      <c r="L8" s="167"/>
      <c r="M8" s="168">
        <f>$AJ$10</f>
        <v>8.7999999999999989</v>
      </c>
      <c r="N8" s="168">
        <f>$AM$10</f>
        <v>1.7885316878689026</v>
      </c>
      <c r="O8" s="167"/>
      <c r="P8" s="168">
        <f>AO10</f>
        <v>22.613065326633166</v>
      </c>
      <c r="Q8" s="168">
        <f>AP10</f>
        <v>11.771225892263358</v>
      </c>
      <c r="R8" s="168">
        <f>AQ10</f>
        <v>59.886500490000003</v>
      </c>
      <c r="S8" s="168">
        <f>AR10</f>
        <v>3.7847429272429252</v>
      </c>
      <c r="T8" s="4"/>
      <c r="U8" s="4"/>
      <c r="V8" s="165" t="s">
        <v>2</v>
      </c>
      <c r="W8" s="167">
        <v>1.38</v>
      </c>
      <c r="X8" s="167" t="s">
        <v>294</v>
      </c>
      <c r="Y8" s="164"/>
      <c r="Z8" s="168">
        <f>'TBL_Build_NHS_Physical+65'!$I$15</f>
        <v>81.979552526300196</v>
      </c>
      <c r="AA8" s="168">
        <f t="shared" si="10"/>
        <v>23.752726102710238</v>
      </c>
      <c r="AB8" s="168">
        <f>'NHS - Communality (DataLab)'!J14</f>
        <v>57.998970999999997</v>
      </c>
      <c r="AC8" s="168">
        <f t="shared" si="11"/>
        <v>8.3207899416198661</v>
      </c>
      <c r="AD8" s="164"/>
      <c r="AE8" s="168">
        <f>' EuroAsian - DataLab (AgeGrps)'!E23</f>
        <v>79.5</v>
      </c>
      <c r="AF8" s="168">
        <f t="shared" si="12"/>
        <v>23.200983027417248</v>
      </c>
      <c r="AG8" s="168">
        <f t="shared" si="13"/>
        <v>57.998970999999997</v>
      </c>
      <c r="AH8" s="168">
        <f t="shared" si="14"/>
        <v>8.0675190179870739</v>
      </c>
      <c r="AI8" s="164"/>
      <c r="AJ8" s="168">
        <f>' EuroAsian - DataLab (AgeGrps)'!E44</f>
        <v>85.9</v>
      </c>
      <c r="AK8" s="168">
        <f t="shared" si="15"/>
        <v>24.609098174032354</v>
      </c>
      <c r="AL8" s="168">
        <f t="shared" si="16"/>
        <v>57.998970999999997</v>
      </c>
      <c r="AM8" s="168">
        <f t="shared" si="17"/>
        <v>8.9174435016327127</v>
      </c>
      <c r="AN8" s="167"/>
      <c r="AO8" s="168">
        <f>'TBL_Build_NATSIHS_Physical+65'!$I$16</f>
        <v>85.521885521885537</v>
      </c>
      <c r="AP8" s="168">
        <f t="shared" si="18"/>
        <v>24.527342955885338</v>
      </c>
      <c r="AQ8" s="168">
        <f>'NATSIHS - Communality (DataLab)'!J11</f>
        <v>51.326884860900002</v>
      </c>
      <c r="AR8" s="168">
        <f t="shared" si="19"/>
        <v>7.8861529483824597</v>
      </c>
      <c r="AS8" s="168"/>
      <c r="AT8" s="164"/>
      <c r="AU8" s="385">
        <f t="shared" si="20"/>
        <v>0.75472657044114666</v>
      </c>
      <c r="AV8" s="164"/>
      <c r="AW8" s="385">
        <f t="shared" si="21"/>
        <v>0.51326884860900002</v>
      </c>
      <c r="AX8" s="164"/>
      <c r="AY8" s="386">
        <f t="shared" si="22"/>
        <v>0.48673115139099998</v>
      </c>
      <c r="AZ8" s="167"/>
      <c r="BA8" s="385">
        <f t="shared" si="23"/>
        <v>0.88061778122519996</v>
      </c>
      <c r="BB8" s="167"/>
      <c r="BC8" s="164"/>
      <c r="BD8" s="385">
        <f t="shared" si="24"/>
        <v>0.76247273897289758</v>
      </c>
      <c r="BE8" s="164"/>
      <c r="BF8" s="386">
        <f t="shared" si="25"/>
        <v>0.57998970999999999</v>
      </c>
      <c r="BG8" s="164"/>
      <c r="BH8" s="386">
        <f t="shared" si="26"/>
        <v>0.42001029000000001</v>
      </c>
      <c r="BI8" s="167"/>
      <c r="BJ8" s="386">
        <f t="shared" ref="BJ8:BJ17" si="33">1-((AA8/100)*$BH8)</f>
        <v>0.90023610621310102</v>
      </c>
      <c r="BK8" s="164"/>
      <c r="BL8" s="164"/>
      <c r="BM8" s="385">
        <f t="shared" si="27"/>
        <v>0.76799016972582757</v>
      </c>
      <c r="BN8" s="164"/>
      <c r="BO8" s="386">
        <f t="shared" ref="BO8:BO17" si="34">BF8</f>
        <v>0.57998970999999999</v>
      </c>
      <c r="BP8" s="164"/>
      <c r="BQ8" s="386">
        <f t="shared" si="28"/>
        <v>0.42001029000000001</v>
      </c>
      <c r="BR8" s="167"/>
      <c r="BS8" s="386">
        <f t="shared" si="29"/>
        <v>0.90255348390369405</v>
      </c>
      <c r="BT8" s="164"/>
      <c r="BU8" s="164"/>
      <c r="BV8" s="385">
        <f t="shared" si="30"/>
        <v>0.75390901825967649</v>
      </c>
      <c r="BW8" s="164"/>
      <c r="BX8" s="386">
        <f t="shared" ref="BX8:BX17" si="35">BF8</f>
        <v>0.57998970999999999</v>
      </c>
      <c r="BY8" s="164"/>
      <c r="BZ8" s="386">
        <f t="shared" si="31"/>
        <v>0.42001029000000001</v>
      </c>
      <c r="CA8" s="167"/>
      <c r="CB8" s="386">
        <f t="shared" si="32"/>
        <v>0.89663925539286204</v>
      </c>
      <c r="CC8" s="164"/>
      <c r="CD8" s="4"/>
      <c r="CE8" s="392" t="str">
        <f>'DataLab Backing Numbers'!C7</f>
        <v>45-65</v>
      </c>
      <c r="CF8" s="611">
        <f>'DataLab Backing Numbers'!D7</f>
        <v>5851</v>
      </c>
      <c r="CG8" s="611">
        <f>'DataLab Backing Numbers'!E7</f>
        <v>1731</v>
      </c>
      <c r="CH8" s="611">
        <f>'DataLab Backing Numbers'!F7</f>
        <v>520</v>
      </c>
      <c r="CI8" s="611">
        <f>'DataLab Backing Numbers'!G7</f>
        <v>2167</v>
      </c>
      <c r="CJ8" s="4"/>
    </row>
    <row r="9" spans="1:90">
      <c r="A9" s="4"/>
      <c r="B9" s="4"/>
      <c r="C9" s="4"/>
      <c r="D9" s="4"/>
      <c r="E9" s="4"/>
      <c r="F9" s="4"/>
      <c r="G9" s="4"/>
      <c r="H9" s="168" t="str">
        <f>"("&amp;FIXED(H8-((1.96*(SQRT(((H8/100)*(1-H8/100))/$CF$11)))*100),1)&amp;$CE$16&amp;FIXED(H8+((1.96*(SQRT(((H8/100)*(1-H8/100))/$CF$11)))*100),1)&amp;")"</f>
        <v>(1.7-2.2)</v>
      </c>
      <c r="I9" s="168"/>
      <c r="J9" s="168"/>
      <c r="K9" s="168" t="str">
        <f>"("&amp;FIXED(K8-((1.96*(SQRT(((K8/100)*(1-K8/100))/$CG$11)))*100),1)&amp;$CE$16&amp;FIXED(K8+((1.96*(SQRT(((K8/100)*(1-K8/100))/$CG$11)))*100),1)&amp;")"</f>
        <v>(1.7-2.7)</v>
      </c>
      <c r="L9" s="168"/>
      <c r="M9" s="4"/>
      <c r="N9" s="168" t="str">
        <f>"("&amp;FIXED(N8-((1.96*(SQRT(((N8/100)*(1-N8/100))/$CH$11)))*100),1)&amp;$CE$16&amp;FIXED(N8+((1.96*(SQRT(((N8/100)*(1-N8/100))/$CH$11)))*100),1)&amp;")"</f>
        <v>(0.8-2.8)</v>
      </c>
      <c r="O9" s="4"/>
      <c r="P9" s="4"/>
      <c r="Q9" s="4"/>
      <c r="R9" s="4"/>
      <c r="S9" s="168" t="str">
        <f>"("&amp;FIXED(S8-((1.96*(SQRT(((S8/100)*(1-S8/100))/$CI$11)))*100),1)&amp;$CE$16&amp;FIXED(S8+((1.96*(SQRT(((S8/100)*(1-S8/100))/$CI$11)))*100),1)&amp;")"</f>
        <v>(3.1-4.5)</v>
      </c>
      <c r="T9" s="4"/>
      <c r="U9" s="4"/>
      <c r="V9" s="165" t="s">
        <v>343</v>
      </c>
      <c r="W9" s="166">
        <v>1.6</v>
      </c>
      <c r="X9" s="166" t="s">
        <v>295</v>
      </c>
      <c r="Y9" s="164"/>
      <c r="Z9" s="168">
        <f>'TBL_Build_NHS_Smoker+65'!$I$17</f>
        <v>6.7111912290552311</v>
      </c>
      <c r="AA9" s="168">
        <f t="shared" si="10"/>
        <v>3.8708467796918318</v>
      </c>
      <c r="AB9" s="168">
        <f>'NHS - Communality (DataLab)'!J15</f>
        <v>69.871117999999996</v>
      </c>
      <c r="AC9" s="168">
        <f t="shared" si="11"/>
        <v>1.3559918474509913</v>
      </c>
      <c r="AD9" s="164"/>
      <c r="AE9" s="168">
        <f>' EuroAsian - DataLab (AgeGrps)'!E24</f>
        <v>8.0500000000000007</v>
      </c>
      <c r="AF9" s="168">
        <f t="shared" si="12"/>
        <v>4.6074596966517234</v>
      </c>
      <c r="AG9" s="168">
        <f t="shared" si="13"/>
        <v>69.871117999999996</v>
      </c>
      <c r="AH9" s="168">
        <f t="shared" si="14"/>
        <v>1.6021204223726642</v>
      </c>
      <c r="AI9" s="164"/>
      <c r="AJ9" s="168">
        <f>' EuroAsian - DataLab (AgeGrps)'!E45</f>
        <v>6.5</v>
      </c>
      <c r="AK9" s="168">
        <f t="shared" si="15"/>
        <v>3.7536092396535139</v>
      </c>
      <c r="AL9" s="168">
        <f t="shared" si="16"/>
        <v>69.871117999999996</v>
      </c>
      <c r="AM9" s="168">
        <f t="shared" si="17"/>
        <v>1.3601716765524217</v>
      </c>
      <c r="AN9" s="166"/>
      <c r="AO9" s="168">
        <f>'TBL_Build_NATSIHS_Smoker+65'!$I$17</f>
        <v>19.553072625698327</v>
      </c>
      <c r="AP9" s="168">
        <f t="shared" si="18"/>
        <v>10.500000000000002</v>
      </c>
      <c r="AQ9" s="168">
        <f>'NATSIHS - Communality (DataLab)'!J12</f>
        <v>72.71567306</v>
      </c>
      <c r="AR9" s="168">
        <f t="shared" si="19"/>
        <v>3.376012073829092</v>
      </c>
      <c r="AS9" s="168"/>
      <c r="AT9" s="164"/>
      <c r="AU9" s="385">
        <f t="shared" si="20"/>
        <v>0.89500000000000002</v>
      </c>
      <c r="AV9" s="164"/>
      <c r="AW9" s="385">
        <f t="shared" si="21"/>
        <v>0.72715673059999997</v>
      </c>
      <c r="AX9" s="164"/>
      <c r="AY9" s="386">
        <f t="shared" si="22"/>
        <v>0.27284326940000003</v>
      </c>
      <c r="AZ9" s="167"/>
      <c r="BA9" s="385">
        <f t="shared" si="23"/>
        <v>0.97135145671299994</v>
      </c>
      <c r="BB9" s="167"/>
      <c r="BC9" s="164"/>
      <c r="BD9" s="385">
        <f t="shared" si="24"/>
        <v>0.96129153220308172</v>
      </c>
      <c r="BE9" s="164"/>
      <c r="BF9" s="386">
        <f t="shared" si="25"/>
        <v>0.69871117999999999</v>
      </c>
      <c r="BG9" s="164"/>
      <c r="BH9" s="386">
        <f t="shared" si="26"/>
        <v>0.30128882000000001</v>
      </c>
      <c r="BI9" s="167"/>
      <c r="BJ9" s="386">
        <f t="shared" si="33"/>
        <v>0.98833757141345846</v>
      </c>
      <c r="BK9" s="164"/>
      <c r="BL9" s="164"/>
      <c r="BM9" s="385">
        <f t="shared" si="27"/>
        <v>0.95392540303348272</v>
      </c>
      <c r="BN9" s="164"/>
      <c r="BO9" s="386">
        <f t="shared" si="34"/>
        <v>0.69871117999999999</v>
      </c>
      <c r="BP9" s="164"/>
      <c r="BQ9" s="386">
        <f t="shared" si="28"/>
        <v>0.30128882000000001</v>
      </c>
      <c r="BR9" s="167"/>
      <c r="BS9" s="386">
        <f t="shared" si="29"/>
        <v>0.98611823904798246</v>
      </c>
      <c r="BT9" s="164"/>
      <c r="BU9" s="164"/>
      <c r="BV9" s="385">
        <f t="shared" si="30"/>
        <v>0.9624639076034649</v>
      </c>
      <c r="BW9" s="164"/>
      <c r="BX9" s="386">
        <f t="shared" si="35"/>
        <v>0.69871117999999999</v>
      </c>
      <c r="BY9" s="164"/>
      <c r="BZ9" s="386">
        <f t="shared" si="31"/>
        <v>0.30128882000000001</v>
      </c>
      <c r="CA9" s="167"/>
      <c r="CB9" s="386">
        <f t="shared" si="32"/>
        <v>0.98869079501443691</v>
      </c>
      <c r="CC9" s="164"/>
      <c r="CD9" s="4"/>
      <c r="CE9" s="392" t="str">
        <f>'DataLab Backing Numbers'!C8</f>
        <v>&gt;65</v>
      </c>
      <c r="CF9" s="611">
        <f>'DataLab Backing Numbers'!D8</f>
        <v>3925</v>
      </c>
      <c r="CG9" s="611">
        <f>'DataLab Backing Numbers'!E8</f>
        <v>1382</v>
      </c>
      <c r="CH9" s="611">
        <f>'DataLab Backing Numbers'!F8</f>
        <v>164</v>
      </c>
      <c r="CI9" s="611">
        <f>'DataLab Backing Numbers'!G8</f>
        <v>664</v>
      </c>
      <c r="CJ9" s="4"/>
    </row>
    <row r="10" spans="1:90">
      <c r="A10" s="4"/>
      <c r="B10" s="609" t="s">
        <v>761</v>
      </c>
      <c r="C10" s="4"/>
      <c r="D10" s="4"/>
      <c r="E10" s="4"/>
      <c r="F10" s="4"/>
      <c r="G10" s="4"/>
      <c r="H10" s="4"/>
      <c r="I10" s="4"/>
      <c r="J10" s="488"/>
      <c r="K10" s="488"/>
      <c r="L10" s="4"/>
      <c r="M10" s="488"/>
      <c r="N10" s="488"/>
      <c r="O10" s="4"/>
      <c r="P10" s="4"/>
      <c r="Q10" s="4"/>
      <c r="R10" s="4"/>
      <c r="S10" s="4"/>
      <c r="T10" s="4"/>
      <c r="U10" s="4"/>
      <c r="V10" s="169" t="s">
        <v>871</v>
      </c>
      <c r="W10" s="167">
        <v>1.59</v>
      </c>
      <c r="X10" s="167" t="s">
        <v>293</v>
      </c>
      <c r="Y10" s="164"/>
      <c r="Z10" s="168">
        <f>'TBL_Build_NHS_HigScl_45+'!I17</f>
        <v>9.9773290011178783</v>
      </c>
      <c r="AA10" s="168">
        <f t="shared" si="10"/>
        <v>5.5593651795977372</v>
      </c>
      <c r="AB10" s="168">
        <f>'NHS - Communality (DataLab)'!J16</f>
        <v>69.714298999999997</v>
      </c>
      <c r="AC10" s="168">
        <f t="shared" si="11"/>
        <v>1.9474947704175478</v>
      </c>
      <c r="AD10" s="164"/>
      <c r="AE10" s="168">
        <f>' EuroAsian - DataLab (AgeGrps)'!E14</f>
        <v>11.600000000000001</v>
      </c>
      <c r="AF10" s="168">
        <f t="shared" si="12"/>
        <v>6.4056006888547801</v>
      </c>
      <c r="AG10" s="168">
        <f t="shared" si="13"/>
        <v>69.714298999999997</v>
      </c>
      <c r="AH10" s="168">
        <f t="shared" si="14"/>
        <v>2.2273756813622305</v>
      </c>
      <c r="AI10" s="164"/>
      <c r="AJ10" s="168">
        <f>' EuroAsian - DataLab (AgeGrps)'!E35</f>
        <v>8.7999999999999989</v>
      </c>
      <c r="AK10" s="168">
        <f t="shared" si="15"/>
        <v>4.9357365579131489</v>
      </c>
      <c r="AL10" s="168">
        <f t="shared" si="16"/>
        <v>69.714298999999997</v>
      </c>
      <c r="AM10" s="168">
        <f t="shared" si="17"/>
        <v>1.7885316878689026</v>
      </c>
      <c r="AN10" s="167"/>
      <c r="AO10" s="168">
        <f>'TBL_Build_NATSIHS_HigScl+45+'!$I$18</f>
        <v>22.613065326633166</v>
      </c>
      <c r="AP10" s="168">
        <f t="shared" si="18"/>
        <v>11.771225892263358</v>
      </c>
      <c r="AQ10" s="168">
        <f>'NATSIHS - Communality (DataLab)'!J13</f>
        <v>59.886500490000003</v>
      </c>
      <c r="AR10" s="168">
        <f t="shared" si="19"/>
        <v>3.7847429272429252</v>
      </c>
      <c r="AS10" s="168"/>
      <c r="AT10" s="164"/>
      <c r="AU10" s="385">
        <f t="shared" si="20"/>
        <v>0.88228774107736641</v>
      </c>
      <c r="AV10" s="164"/>
      <c r="AW10" s="385">
        <f t="shared" si="21"/>
        <v>0.59886500490000005</v>
      </c>
      <c r="AX10" s="164"/>
      <c r="AY10" s="386">
        <f t="shared" si="22"/>
        <v>0.40113499509999995</v>
      </c>
      <c r="AZ10" s="167"/>
      <c r="BA10" s="385">
        <f t="shared" si="23"/>
        <v>0.95278149359385944</v>
      </c>
      <c r="BB10" s="167"/>
      <c r="BC10" s="164"/>
      <c r="BD10" s="385">
        <f t="shared" si="24"/>
        <v>0.94440634820402258</v>
      </c>
      <c r="BE10" s="164"/>
      <c r="BF10" s="386">
        <f t="shared" si="25"/>
        <v>0.69714299000000002</v>
      </c>
      <c r="BG10" s="164"/>
      <c r="BH10" s="386">
        <f t="shared" si="26"/>
        <v>0.30285700999999998</v>
      </c>
      <c r="BI10" s="167"/>
      <c r="BJ10" s="386">
        <f t="shared" si="33"/>
        <v>0.98316307284208915</v>
      </c>
      <c r="BK10" s="164"/>
      <c r="BL10" s="164"/>
      <c r="BM10" s="385">
        <f t="shared" si="27"/>
        <v>0.93594399311145215</v>
      </c>
      <c r="BN10" s="164"/>
      <c r="BO10" s="386">
        <f t="shared" si="34"/>
        <v>0.69714299000000002</v>
      </c>
      <c r="BP10" s="164"/>
      <c r="BQ10" s="386">
        <f t="shared" si="28"/>
        <v>0.30285700999999998</v>
      </c>
      <c r="BR10" s="167"/>
      <c r="BS10" s="386">
        <f t="shared" si="29"/>
        <v>0.98060018928119497</v>
      </c>
      <c r="BT10" s="164"/>
      <c r="BU10" s="164"/>
      <c r="BV10" s="385">
        <f t="shared" si="30"/>
        <v>0.95064263442086849</v>
      </c>
      <c r="BW10" s="164"/>
      <c r="BX10" s="386">
        <f t="shared" si="35"/>
        <v>0.69714299000000002</v>
      </c>
      <c r="BY10" s="164"/>
      <c r="BZ10" s="386">
        <f t="shared" si="31"/>
        <v>0.30285700999999998</v>
      </c>
      <c r="CA10" s="167"/>
      <c r="CB10" s="386">
        <f t="shared" si="32"/>
        <v>0.98505177583922732</v>
      </c>
      <c r="CC10" s="164"/>
      <c r="CD10" s="4"/>
      <c r="CE10" s="4"/>
      <c r="CF10" s="3"/>
      <c r="CG10" s="3"/>
      <c r="CH10" s="3"/>
      <c r="CI10" s="3"/>
      <c r="CJ10" s="4"/>
      <c r="CL10" s="530"/>
    </row>
    <row r="11" spans="1:90">
      <c r="A11" s="4"/>
      <c r="B11" s="165" t="str">
        <f>V14</f>
        <v>Hearing loss (≥55)</v>
      </c>
      <c r="C11" s="167">
        <f>W14</f>
        <v>1.94</v>
      </c>
      <c r="D11" s="164"/>
      <c r="E11" s="168">
        <f>Z14</f>
        <v>26.559128099237704</v>
      </c>
      <c r="F11" s="168">
        <f>AA14</f>
        <v>19.977965397126006</v>
      </c>
      <c r="G11" s="168">
        <f>AB14</f>
        <v>52.699392999999993</v>
      </c>
      <c r="H11" s="168">
        <f>AC14</f>
        <v>6.9984578953852496</v>
      </c>
      <c r="I11" s="167"/>
      <c r="J11" s="168">
        <f>$AE$14</f>
        <v>26.5</v>
      </c>
      <c r="K11" s="168">
        <f>$AH$14</f>
        <v>6.9344198156158114</v>
      </c>
      <c r="L11" s="167"/>
      <c r="M11" s="168">
        <f>$AJ$14</f>
        <v>19.470000000000002</v>
      </c>
      <c r="N11" s="168">
        <f>$AM$14</f>
        <v>5.6059228956687672</v>
      </c>
      <c r="O11" s="167"/>
      <c r="P11" s="168">
        <f>AO14</f>
        <v>29.20081967213115</v>
      </c>
      <c r="Q11" s="168">
        <f>AP14</f>
        <v>21.537101053139324</v>
      </c>
      <c r="R11" s="168">
        <f>AQ14</f>
        <v>60.112294522500001</v>
      </c>
      <c r="S11" s="168">
        <f>AR14</f>
        <v>6.9247155419691042</v>
      </c>
      <c r="T11" s="4"/>
      <c r="U11" s="4"/>
      <c r="V11" s="165" t="s">
        <v>3</v>
      </c>
      <c r="W11" s="166">
        <v>1.5</v>
      </c>
      <c r="X11" s="166" t="s">
        <v>296</v>
      </c>
      <c r="Y11" s="164"/>
      <c r="Z11" s="168">
        <f>'Table 3.1 (#)_Estimate, persons'!W160</f>
        <v>16.792859511440255</v>
      </c>
      <c r="AA11" s="168">
        <f t="shared" si="10"/>
        <v>7.7460390297375508</v>
      </c>
      <c r="AB11" s="168">
        <f>'NHS - Communality (DataLab)'!J17</f>
        <v>52.191220440000009</v>
      </c>
      <c r="AC11" s="168">
        <f t="shared" si="11"/>
        <v>2.7135059515834214</v>
      </c>
      <c r="AD11" s="164"/>
      <c r="AE11" s="168">
        <f>' EuroAsian - DataLab (AgeGrps)'!E25</f>
        <v>14.2</v>
      </c>
      <c r="AF11" s="168">
        <f t="shared" si="12"/>
        <v>6.6293183940242768</v>
      </c>
      <c r="AG11" s="168">
        <f t="shared" si="13"/>
        <v>52.191220440000009</v>
      </c>
      <c r="AH11" s="168">
        <f t="shared" si="14"/>
        <v>2.3051675076388372</v>
      </c>
      <c r="AI11" s="164"/>
      <c r="AJ11" s="168">
        <f>' EuroAsian - DataLab (AgeGrps)'!E46</f>
        <v>24.099999999999998</v>
      </c>
      <c r="AK11" s="168">
        <f t="shared" si="15"/>
        <v>10.754127621597501</v>
      </c>
      <c r="AL11" s="168">
        <f t="shared" si="16"/>
        <v>52.191220440000009</v>
      </c>
      <c r="AM11" s="168">
        <f t="shared" si="17"/>
        <v>3.8969053151300335</v>
      </c>
      <c r="AN11" s="166"/>
      <c r="AO11" s="168">
        <f>'TBL_Build_NATSIHS_CondDiab+65'!$H$15</f>
        <v>37.709497206703915</v>
      </c>
      <c r="AP11" s="168">
        <f t="shared" si="18"/>
        <v>15.863689776733256</v>
      </c>
      <c r="AQ11" s="168">
        <f>'NATSIHS - Communality (DataLab)'!J14</f>
        <v>58.790227380000005</v>
      </c>
      <c r="AR11" s="168">
        <f t="shared" si="19"/>
        <v>5.1005722115933905</v>
      </c>
      <c r="AS11" s="168"/>
      <c r="AT11" s="164"/>
      <c r="AU11" s="385">
        <f t="shared" si="20"/>
        <v>0.84136310223266741</v>
      </c>
      <c r="AV11" s="164"/>
      <c r="AW11" s="385">
        <f t="shared" si="21"/>
        <v>0.58790227380000004</v>
      </c>
      <c r="AX11" s="164"/>
      <c r="AY11" s="386">
        <f t="shared" si="22"/>
        <v>0.41209772619999996</v>
      </c>
      <c r="AZ11" s="167"/>
      <c r="BA11" s="385">
        <f t="shared" si="23"/>
        <v>0.93462609513866046</v>
      </c>
      <c r="BB11" s="167"/>
      <c r="BC11" s="164"/>
      <c r="BD11" s="385">
        <f t="shared" si="24"/>
        <v>0.9225396097026245</v>
      </c>
      <c r="BE11" s="164"/>
      <c r="BF11" s="386">
        <f t="shared" si="25"/>
        <v>0.52191220440000008</v>
      </c>
      <c r="BG11" s="164"/>
      <c r="BH11" s="386">
        <f t="shared" si="26"/>
        <v>0.47808779559999992</v>
      </c>
      <c r="BI11" s="167"/>
      <c r="BJ11" s="386">
        <f t="shared" si="33"/>
        <v>0.9629671327564121</v>
      </c>
      <c r="BK11" s="164"/>
      <c r="BL11" s="164"/>
      <c r="BM11" s="385">
        <f t="shared" si="27"/>
        <v>0.93370681605975725</v>
      </c>
      <c r="BN11" s="164"/>
      <c r="BO11" s="386">
        <f t="shared" si="34"/>
        <v>0.52191220440000008</v>
      </c>
      <c r="BP11" s="164"/>
      <c r="BQ11" s="386">
        <f t="shared" si="28"/>
        <v>0.47808779559999992</v>
      </c>
      <c r="BR11" s="167"/>
      <c r="BS11" s="386">
        <f t="shared" si="29"/>
        <v>0.96830603782670399</v>
      </c>
      <c r="BT11" s="164"/>
      <c r="BU11" s="164"/>
      <c r="BV11" s="385">
        <f t="shared" si="30"/>
        <v>0.89245872378402502</v>
      </c>
      <c r="BW11" s="164"/>
      <c r="BX11" s="386">
        <f t="shared" si="35"/>
        <v>0.52191220440000008</v>
      </c>
      <c r="BY11" s="164"/>
      <c r="BZ11" s="386">
        <f t="shared" si="31"/>
        <v>0.47808779559999992</v>
      </c>
      <c r="CA11" s="167"/>
      <c r="CB11" s="386">
        <f t="shared" si="32"/>
        <v>0.94858582831789384</v>
      </c>
      <c r="CC11" s="164"/>
      <c r="CD11" s="4"/>
      <c r="CE11" s="612" t="str">
        <f>'DataLab Backing Numbers'!C10</f>
        <v>≥45</v>
      </c>
      <c r="CF11" s="613">
        <f>'DataLab Backing Numbers'!D10</f>
        <v>9776</v>
      </c>
      <c r="CG11" s="613">
        <f>'DataLab Backing Numbers'!E10</f>
        <v>3113</v>
      </c>
      <c r="CH11" s="614">
        <f>'DataLab Backing Numbers'!F10</f>
        <v>684</v>
      </c>
      <c r="CI11" s="613">
        <f>'DataLab Backing Numbers'!G10</f>
        <v>2831</v>
      </c>
      <c r="CJ11" s="4"/>
    </row>
    <row r="12" spans="1:90">
      <c r="A12" s="4"/>
      <c r="B12" s="4"/>
      <c r="C12" s="4"/>
      <c r="D12" s="4"/>
      <c r="E12" s="4"/>
      <c r="F12" s="4"/>
      <c r="G12" s="4"/>
      <c r="H12" s="168" t="str">
        <f>"("&amp;FIXED(H11-((1.96*(SQRT(((H11/100)*(1-H11/100))/$CF$12)))*100),1)&amp;$CE$16&amp;FIXED(H11+((1.96*(SQRT(((H11/100)*(1-H11/100))/$CF$12)))*100),1)&amp;")"</f>
        <v>(6.4-7.6)</v>
      </c>
      <c r="I12" s="168"/>
      <c r="J12" s="168"/>
      <c r="K12" s="168" t="str">
        <f>"("&amp;FIXED(K11-((1.96*(SQRT(((K11/100)*(1-K11/100))/$CG$12)))*100),1)&amp;$CE$16&amp;FIXED(K11+((1.96*(SQRT(((K11/100)*(1-K11/100))/$CG$12)))*100),1)&amp;")"</f>
        <v>(5.9-8.0)</v>
      </c>
      <c r="L12" s="168"/>
      <c r="M12" s="4"/>
      <c r="N12" s="168" t="str">
        <f>"("&amp;FIXED(N11-((1.96*(SQRT(((N11/100)*(1-N11/100))/$CH$12)))*100),1)&amp;$CE$16&amp;FIXED(N11+((1.96*(SQRT(((N11/100)*(1-N11/100))/$CH$12)))*100),1)&amp;")"</f>
        <v>(3.3-7.9)</v>
      </c>
      <c r="O12" s="4"/>
      <c r="P12" s="4"/>
      <c r="Q12" s="4"/>
      <c r="R12" s="4"/>
      <c r="S12" s="168" t="str">
        <f>"("&amp;FIXED(S11-((1.96*(SQRT(((S11/100)*(1-S11/100))/$CI$12)))*100),1)&amp;$CE$16&amp;FIXED(S11+((1.96*(SQRT(((S11/100)*(1-S11/100))/$CI$12)))*100),1)&amp;")"</f>
        <v>(5.7-8.1)</v>
      </c>
      <c r="T12" s="4"/>
      <c r="U12" s="4"/>
      <c r="V12" s="165" t="s">
        <v>61</v>
      </c>
      <c r="W12" s="166">
        <v>1.6</v>
      </c>
      <c r="X12" s="166" t="s">
        <v>297</v>
      </c>
      <c r="Y12" s="164"/>
      <c r="Z12" s="168">
        <f>'Table 3.1 (#)_Estimate, persons'!$V$160</f>
        <v>17.194957983193277</v>
      </c>
      <c r="AA12" s="168">
        <f t="shared" si="10"/>
        <v>9.3521190275234378</v>
      </c>
      <c r="AB12" s="168">
        <f>'NHS - Communality (DataLab)'!J18</f>
        <v>52.206277999999998</v>
      </c>
      <c r="AC12" s="168">
        <f t="shared" si="11"/>
        <v>3.2761299734841676</v>
      </c>
      <c r="AD12" s="164"/>
      <c r="AE12" s="168">
        <f>' EuroAsian - DataLab (AgeGrps)'!E19</f>
        <v>15.7</v>
      </c>
      <c r="AF12" s="168">
        <f t="shared" si="12"/>
        <v>8.6090294278925263</v>
      </c>
      <c r="AG12" s="168">
        <f t="shared" si="13"/>
        <v>52.206277999999998</v>
      </c>
      <c r="AH12" s="168">
        <f t="shared" si="14"/>
        <v>2.9935588743743398</v>
      </c>
      <c r="AI12" s="164"/>
      <c r="AJ12" s="168">
        <f>' EuroAsian - DataLab (AgeGrps)'!E40</f>
        <v>16.7</v>
      </c>
      <c r="AK12" s="168">
        <f t="shared" si="15"/>
        <v>9.1074350118160332</v>
      </c>
      <c r="AL12" s="168">
        <f t="shared" si="16"/>
        <v>52.206277999999998</v>
      </c>
      <c r="AM12" s="168">
        <f t="shared" si="17"/>
        <v>3.3002037128024315</v>
      </c>
      <c r="AN12" s="166"/>
      <c r="AO12" s="168">
        <f>'TBL_Build_NATSIHS_CondHyp45-65'!$H$22</f>
        <v>27.603074772886092</v>
      </c>
      <c r="AP12" s="168">
        <f t="shared" si="18"/>
        <v>14.208633093525179</v>
      </c>
      <c r="AQ12" s="168">
        <f>'NATSIHS - Communality (DataLab)'!J15</f>
        <v>51.437666596900009</v>
      </c>
      <c r="AR12" s="168">
        <f t="shared" si="19"/>
        <v>4.5684301786998667</v>
      </c>
      <c r="AS12" s="168"/>
      <c r="AT12" s="164"/>
      <c r="AU12" s="385">
        <f t="shared" si="20"/>
        <v>0.8579136690647482</v>
      </c>
      <c r="AV12" s="164"/>
      <c r="AW12" s="385">
        <f t="shared" si="21"/>
        <v>0.51437666596900011</v>
      </c>
      <c r="AX12" s="164"/>
      <c r="AY12" s="386">
        <f t="shared" si="22"/>
        <v>0.48562333403099989</v>
      </c>
      <c r="AZ12" s="167"/>
      <c r="BA12" s="385">
        <f t="shared" si="23"/>
        <v>0.93099956225099101</v>
      </c>
      <c r="BB12" s="167"/>
      <c r="BC12" s="164"/>
      <c r="BD12" s="385">
        <f t="shared" si="24"/>
        <v>0.90647880972476558</v>
      </c>
      <c r="BE12" s="164"/>
      <c r="BF12" s="386">
        <f t="shared" si="25"/>
        <v>0.52206277999999995</v>
      </c>
      <c r="BG12" s="164"/>
      <c r="BH12" s="386">
        <f t="shared" si="26"/>
        <v>0.47793722000000005</v>
      </c>
      <c r="BI12" s="167"/>
      <c r="BJ12" s="386">
        <f t="shared" si="33"/>
        <v>0.95530274230876344</v>
      </c>
      <c r="BK12" s="164"/>
      <c r="BL12" s="164"/>
      <c r="BM12" s="385">
        <f t="shared" si="27"/>
        <v>0.91390970572107477</v>
      </c>
      <c r="BN12" s="164"/>
      <c r="BO12" s="386">
        <f t="shared" si="34"/>
        <v>0.52206277999999995</v>
      </c>
      <c r="BP12" s="164"/>
      <c r="BQ12" s="386">
        <f t="shared" si="28"/>
        <v>0.47793722000000005</v>
      </c>
      <c r="BR12" s="167"/>
      <c r="BS12" s="386">
        <f t="shared" si="29"/>
        <v>0.95885424408334852</v>
      </c>
      <c r="BT12" s="164"/>
      <c r="BU12" s="164"/>
      <c r="BV12" s="385">
        <f t="shared" si="30"/>
        <v>0.90892564988183966</v>
      </c>
      <c r="BW12" s="164"/>
      <c r="BX12" s="386">
        <f t="shared" si="35"/>
        <v>0.52206277999999995</v>
      </c>
      <c r="BY12" s="164"/>
      <c r="BZ12" s="386">
        <f t="shared" si="31"/>
        <v>0.47793722000000005</v>
      </c>
      <c r="CA12" s="167"/>
      <c r="CB12" s="386">
        <f t="shared" si="32"/>
        <v>0.95647217829121978</v>
      </c>
      <c r="CC12" s="164"/>
      <c r="CD12" s="4"/>
      <c r="CE12" s="612" t="str">
        <f>'DataLab Backing Numbers'!C11</f>
        <v>≥55</v>
      </c>
      <c r="CF12" s="613">
        <f>'DataLab Backing Numbers'!D11</f>
        <v>6976</v>
      </c>
      <c r="CG12" s="613">
        <f>'DataLab Backing Numbers'!E11</f>
        <v>2253</v>
      </c>
      <c r="CH12" s="614">
        <f>'DataLab Backing Numbers'!F11</f>
        <v>375</v>
      </c>
      <c r="CI12" s="613">
        <f>'DataLab Backing Numbers'!G11</f>
        <v>1680</v>
      </c>
      <c r="CJ12" s="4"/>
    </row>
    <row r="13" spans="1:90">
      <c r="A13" s="4"/>
      <c r="B13" s="165" t="str">
        <f>V7</f>
        <v>Obesity</v>
      </c>
      <c r="C13" s="166">
        <f>W7</f>
        <v>1.6</v>
      </c>
      <c r="D13" s="164"/>
      <c r="E13" s="438">
        <f>Z7</f>
        <v>38.801527211544695</v>
      </c>
      <c r="F13" s="168">
        <f>AA7</f>
        <v>18.884444584422546</v>
      </c>
      <c r="G13" s="168">
        <f>AB7</f>
        <v>67.690728000000007</v>
      </c>
      <c r="H13" s="168">
        <f>AC7</f>
        <v>6.6153878873386072</v>
      </c>
      <c r="I13" s="167"/>
      <c r="J13" s="168">
        <f>$AE$7</f>
        <v>38.1</v>
      </c>
      <c r="K13" s="168">
        <f>$AH$7</f>
        <v>6.469926195574959</v>
      </c>
      <c r="L13" s="167"/>
      <c r="M13" s="168">
        <f>$AJ$7</f>
        <v>19</v>
      </c>
      <c r="N13" s="168">
        <f>$AM$7</f>
        <v>3.708210063088158</v>
      </c>
      <c r="O13" s="167"/>
      <c r="P13" s="168">
        <f>AO7</f>
        <v>51.572327044025158</v>
      </c>
      <c r="Q13" s="168">
        <f>AP7</f>
        <v>23.631123919308362</v>
      </c>
      <c r="R13" s="168">
        <f>AQ7</f>
        <v>64.39629699999999</v>
      </c>
      <c r="S13" s="168">
        <f>AR7</f>
        <v>7.5979961590225216</v>
      </c>
      <c r="T13" s="4"/>
      <c r="U13" s="4"/>
      <c r="V13" s="165" t="s">
        <v>4</v>
      </c>
      <c r="W13" s="166">
        <v>1.9</v>
      </c>
      <c r="X13" s="166" t="s">
        <v>440</v>
      </c>
      <c r="Y13" s="164"/>
      <c r="Z13" s="168">
        <f>'Table 3.1 (#)_Estimate, persons'!X160</f>
        <v>11.550790317232231</v>
      </c>
      <c r="AA13" s="168">
        <f t="shared" si="10"/>
        <v>9.4167709637046286</v>
      </c>
      <c r="AB13" s="168">
        <f>'NHS - Communality (DataLab)'!J19</f>
        <v>42.395122569999998</v>
      </c>
      <c r="AC13" s="168">
        <f t="shared" si="11"/>
        <v>3.2987781182889577</v>
      </c>
      <c r="AD13" s="164"/>
      <c r="AE13" s="168">
        <f>' EuroAsian - DataLab (AgeGrps)'!E26</f>
        <v>6.6000000000000005</v>
      </c>
      <c r="AF13" s="168">
        <f t="shared" si="12"/>
        <v>5.6069473286766094</v>
      </c>
      <c r="AG13" s="168">
        <f t="shared" si="13"/>
        <v>42.395122569999998</v>
      </c>
      <c r="AH13" s="168">
        <f t="shared" si="14"/>
        <v>1.9496654151893438</v>
      </c>
      <c r="AI13" s="164"/>
      <c r="AJ13" s="168">
        <f>' EuroAsian - DataLab (AgeGrps)'!E47</f>
        <v>4.1000000000000005</v>
      </c>
      <c r="AK13" s="168">
        <f t="shared" si="15"/>
        <v>3.5586845404571319</v>
      </c>
      <c r="AL13" s="168">
        <f t="shared" si="16"/>
        <v>42.395122569999998</v>
      </c>
      <c r="AM13" s="168">
        <f t="shared" si="17"/>
        <v>1.2895380442322144</v>
      </c>
      <c r="AN13" s="166"/>
      <c r="AO13" s="168">
        <f>'TBL_Build_NATSIHS_Depress65+'!$F$12</f>
        <v>11.734693877551019</v>
      </c>
      <c r="AP13" s="168">
        <f t="shared" si="18"/>
        <v>9.552376557452698</v>
      </c>
      <c r="AQ13" s="168">
        <f>'NATSIHS - Communality (DataLab)'!J16</f>
        <v>66.346057889999997</v>
      </c>
      <c r="AR13" s="168">
        <f t="shared" si="19"/>
        <v>3.0713274849259316</v>
      </c>
      <c r="AS13" s="168"/>
      <c r="AT13" s="164"/>
      <c r="AU13" s="385">
        <f t="shared" si="20"/>
        <v>0.90447623442547298</v>
      </c>
      <c r="AV13" s="164"/>
      <c r="AW13" s="385">
        <f t="shared" si="21"/>
        <v>0.66346057889999999</v>
      </c>
      <c r="AX13" s="164"/>
      <c r="AY13" s="386">
        <f t="shared" si="22"/>
        <v>0.33653942110000001</v>
      </c>
      <c r="AZ13" s="167"/>
      <c r="BA13" s="385">
        <f t="shared" si="23"/>
        <v>0.96785248723225659</v>
      </c>
      <c r="BB13" s="167"/>
      <c r="BC13" s="164"/>
      <c r="BD13" s="385">
        <f t="shared" si="24"/>
        <v>0.90583229036295365</v>
      </c>
      <c r="BE13" s="164"/>
      <c r="BF13" s="386">
        <f t="shared" si="25"/>
        <v>0.42395122569999999</v>
      </c>
      <c r="BG13" s="164"/>
      <c r="BH13" s="386">
        <f t="shared" si="26"/>
        <v>0.57604877430000001</v>
      </c>
      <c r="BI13" s="167"/>
      <c r="BJ13" s="386">
        <f t="shared" si="33"/>
        <v>0.94575480628494124</v>
      </c>
      <c r="BK13" s="164"/>
      <c r="BL13" s="164"/>
      <c r="BM13" s="385">
        <f t="shared" si="27"/>
        <v>0.94393052671323385</v>
      </c>
      <c r="BN13" s="164"/>
      <c r="BO13" s="386">
        <f t="shared" si="34"/>
        <v>0.42395122569999999</v>
      </c>
      <c r="BP13" s="164"/>
      <c r="BQ13" s="386">
        <f t="shared" si="28"/>
        <v>0.57604877430000001</v>
      </c>
      <c r="BR13" s="167"/>
      <c r="BS13" s="386">
        <f t="shared" si="29"/>
        <v>0.96770124863751183</v>
      </c>
      <c r="BT13" s="164"/>
      <c r="BU13" s="164"/>
      <c r="BV13" s="385">
        <f t="shared" si="30"/>
        <v>0.96441315459542865</v>
      </c>
      <c r="BW13" s="164"/>
      <c r="BX13" s="386">
        <f t="shared" si="35"/>
        <v>0.42395122569999999</v>
      </c>
      <c r="BY13" s="164"/>
      <c r="BZ13" s="386">
        <f t="shared" si="31"/>
        <v>0.57604877430000001</v>
      </c>
      <c r="CA13" s="167"/>
      <c r="CB13" s="386">
        <f t="shared" si="32"/>
        <v>0.97950024132349311</v>
      </c>
      <c r="CC13" s="164"/>
      <c r="CD13" s="4"/>
      <c r="CE13" s="4"/>
      <c r="CF13" s="3"/>
      <c r="CG13" s="3"/>
      <c r="CH13" s="3"/>
      <c r="CI13" s="3"/>
      <c r="CJ13" s="4"/>
    </row>
    <row r="14" spans="1:90">
      <c r="A14" s="4"/>
      <c r="B14" s="4"/>
      <c r="C14" s="4"/>
      <c r="D14" s="4"/>
      <c r="E14" s="4"/>
      <c r="F14" s="4"/>
      <c r="G14" s="4"/>
      <c r="H14" s="168" t="str">
        <f>"("&amp;FIXED(H13-((1.96*(SQRT(((H13/100)*(1-H13/100))/$CF$8)))*100),1)&amp;$CE$16&amp;FIXED(H13+((1.96*(SQRT(((H13/100)*(1-H13/100))/$CF$8)))*100),1)&amp;")"</f>
        <v>(6.0-7.3)</v>
      </c>
      <c r="I14" s="4"/>
      <c r="J14" s="4"/>
      <c r="K14" s="168" t="str">
        <f>"("&amp;FIXED(K13-((1.96*(SQRT(((K13/100)*(1-K13/100))/$CG$8)))*100),1)&amp;$CE$16&amp;FIXED(K13+((1.96*(SQRT(((K13/100)*(1-K13/100))/$CG$8)))*100),1)&amp;")"</f>
        <v>(5.3-7.6)</v>
      </c>
      <c r="L14" s="4"/>
      <c r="M14" s="4"/>
      <c r="N14" s="168" t="str">
        <f>"("&amp;FIXED(N13-((1.96*(SQRT(((N13/100)*(1-N13/100))/$CH$8)))*100),1)&amp;$CE$16&amp;FIXED(N13+((1.96*(SQRT(((N13/100)*(1-N13/100))/$CH$8)))*100),1)&amp;")"</f>
        <v>(2.1-5.3)</v>
      </c>
      <c r="O14" s="4"/>
      <c r="P14" s="4"/>
      <c r="Q14" s="4"/>
      <c r="R14" s="4"/>
      <c r="S14" s="168" t="str">
        <f>"("&amp;FIXED(S13-((1.96*(SQRT(((S13/100)*(1-S13/100))/$CI$8)))*100),1)&amp;$CE$16&amp;FIXED(S13+((1.96*(SQRT(((S13/100)*(1-S13/100))/$CI$8)))*100),1)&amp;")"</f>
        <v>(6.5-8.7)</v>
      </c>
      <c r="T14" s="4"/>
      <c r="U14" s="4"/>
      <c r="V14" s="165" t="s">
        <v>870</v>
      </c>
      <c r="W14" s="167">
        <v>1.94</v>
      </c>
      <c r="X14" s="167" t="s">
        <v>298</v>
      </c>
      <c r="Y14" s="164"/>
      <c r="Z14" s="168">
        <f>'TBL_Build_NHS_Hearing_55+'!$I$15</f>
        <v>26.559128099237704</v>
      </c>
      <c r="AA14" s="168">
        <f t="shared" si="10"/>
        <v>19.977965397126006</v>
      </c>
      <c r="AB14" s="168">
        <f>'NHS - Communality (DataLab)'!J20</f>
        <v>52.699392999999993</v>
      </c>
      <c r="AC14" s="168">
        <f t="shared" si="11"/>
        <v>6.9984578953852496</v>
      </c>
      <c r="AD14" s="164"/>
      <c r="AE14" s="168">
        <f>' EuroAsian - DataLab (AgeGrps)'!E15</f>
        <v>26.5</v>
      </c>
      <c r="AF14" s="168">
        <f t="shared" si="12"/>
        <v>19.942358498118644</v>
      </c>
      <c r="AG14" s="168">
        <f t="shared" si="13"/>
        <v>52.699392999999993</v>
      </c>
      <c r="AH14" s="168">
        <f t="shared" si="14"/>
        <v>6.9344198156158114</v>
      </c>
      <c r="AI14" s="164"/>
      <c r="AJ14" s="168">
        <f>' EuroAsian - DataLab (AgeGrps)'!E36</f>
        <v>19.470000000000002</v>
      </c>
      <c r="AK14" s="168">
        <f t="shared" si="15"/>
        <v>15.470432402550088</v>
      </c>
      <c r="AL14" s="168">
        <f t="shared" si="16"/>
        <v>52.699392999999993</v>
      </c>
      <c r="AM14" s="168">
        <f t="shared" si="17"/>
        <v>5.6059228956687672</v>
      </c>
      <c r="AN14" s="167"/>
      <c r="AO14" s="168">
        <f>SUM('TBL_Build_NATSIHS_HearingCon55+'!H14)</f>
        <v>29.20081967213115</v>
      </c>
      <c r="AP14" s="168">
        <f t="shared" si="18"/>
        <v>21.537101053139324</v>
      </c>
      <c r="AQ14" s="168">
        <f>'NATSIHS - Communality (DataLab)'!J17</f>
        <v>60.112294522500001</v>
      </c>
      <c r="AR14" s="168">
        <f t="shared" si="19"/>
        <v>6.9247155419691042</v>
      </c>
      <c r="AS14" s="168"/>
      <c r="AT14" s="164"/>
      <c r="AU14" s="385">
        <f t="shared" si="20"/>
        <v>0.78462898946860671</v>
      </c>
      <c r="AV14" s="164"/>
      <c r="AW14" s="385">
        <f t="shared" si="21"/>
        <v>0.60112294522499998</v>
      </c>
      <c r="AX14" s="164"/>
      <c r="AY14" s="386">
        <f t="shared" si="22"/>
        <v>0.39887705477500002</v>
      </c>
      <c r="AZ14" s="167"/>
      <c r="BA14" s="385">
        <f t="shared" si="23"/>
        <v>0.91409344563532235</v>
      </c>
      <c r="BB14" s="167"/>
      <c r="BC14" s="164"/>
      <c r="BD14" s="385">
        <f t="shared" si="24"/>
        <v>0.80022034602873993</v>
      </c>
      <c r="BE14" s="164"/>
      <c r="BF14" s="386">
        <f t="shared" si="25"/>
        <v>0.52699392999999994</v>
      </c>
      <c r="BG14" s="164"/>
      <c r="BH14" s="386">
        <f t="shared" si="26"/>
        <v>0.47300607000000006</v>
      </c>
      <c r="BI14" s="167"/>
      <c r="BJ14" s="386">
        <f t="shared" si="33"/>
        <v>0.90550301100909436</v>
      </c>
      <c r="BK14" s="164"/>
      <c r="BL14" s="164"/>
      <c r="BM14" s="385">
        <f t="shared" si="27"/>
        <v>0.8005764150188136</v>
      </c>
      <c r="BN14" s="164"/>
      <c r="BO14" s="386">
        <f t="shared" si="34"/>
        <v>0.52699392999999994</v>
      </c>
      <c r="BP14" s="164"/>
      <c r="BQ14" s="386">
        <f t="shared" si="28"/>
        <v>0.47300607000000006</v>
      </c>
      <c r="BR14" s="167"/>
      <c r="BS14" s="386">
        <f t="shared" si="29"/>
        <v>0.90567143380273796</v>
      </c>
      <c r="BT14" s="164"/>
      <c r="BU14" s="164"/>
      <c r="BV14" s="385">
        <f t="shared" si="30"/>
        <v>0.84529567597449917</v>
      </c>
      <c r="BW14" s="164"/>
      <c r="BX14" s="386">
        <f t="shared" si="35"/>
        <v>0.52699392999999994</v>
      </c>
      <c r="BY14" s="164"/>
      <c r="BZ14" s="386">
        <f t="shared" si="31"/>
        <v>0.47300607000000006</v>
      </c>
      <c r="CA14" s="167"/>
      <c r="CB14" s="386">
        <f t="shared" si="32"/>
        <v>0.92682391568069122</v>
      </c>
      <c r="CC14" s="164"/>
      <c r="CD14" s="4"/>
      <c r="CE14" s="170" t="str">
        <f>'DataLab Backing Numbers'!C13</f>
        <v>Total</v>
      </c>
      <c r="CF14" s="615">
        <f>'DataLab Backing Numbers'!D13</f>
        <v>21315</v>
      </c>
      <c r="CG14" s="615">
        <f>'DataLab Backing Numbers'!E13</f>
        <v>4997</v>
      </c>
      <c r="CH14" s="615">
        <f>'DataLab Backing Numbers'!F13</f>
        <v>2924</v>
      </c>
      <c r="CI14" s="615">
        <f>'DataLab Backing Numbers'!G13</f>
        <v>10579</v>
      </c>
      <c r="CJ14" s="4"/>
    </row>
    <row r="15" spans="1:90">
      <c r="A15" s="4"/>
      <c r="B15" s="165" t="str">
        <f>V12</f>
        <v>Hypertension</v>
      </c>
      <c r="C15" s="166">
        <f>W12</f>
        <v>1.6</v>
      </c>
      <c r="D15" s="164"/>
      <c r="E15" s="168">
        <f>Z12</f>
        <v>17.194957983193277</v>
      </c>
      <c r="F15" s="168">
        <f>AA12</f>
        <v>9.3521190275234378</v>
      </c>
      <c r="G15" s="168">
        <f>AB12</f>
        <v>52.206277999999998</v>
      </c>
      <c r="H15" s="168">
        <f>AC12</f>
        <v>3.2761299734841676</v>
      </c>
      <c r="I15" s="166"/>
      <c r="J15" s="168">
        <f>$AE$12</f>
        <v>15.7</v>
      </c>
      <c r="K15" s="168">
        <f>$AH$12</f>
        <v>2.9935588743743398</v>
      </c>
      <c r="L15" s="166"/>
      <c r="M15" s="168">
        <f>$AJ$12</f>
        <v>16.7</v>
      </c>
      <c r="N15" s="168">
        <f>$AM$12</f>
        <v>3.3002037128024315</v>
      </c>
      <c r="O15" s="166"/>
      <c r="P15" s="168">
        <f>AO12</f>
        <v>27.603074772886092</v>
      </c>
      <c r="Q15" s="168">
        <f>AP12</f>
        <v>14.208633093525179</v>
      </c>
      <c r="R15" s="168">
        <f>AQ12</f>
        <v>51.437666596900009</v>
      </c>
      <c r="S15" s="168">
        <f>AR12</f>
        <v>4.5684301786998667</v>
      </c>
      <c r="T15" s="4"/>
      <c r="U15" s="4"/>
      <c r="V15" s="165" t="s">
        <v>441</v>
      </c>
      <c r="W15" s="167">
        <v>1.18</v>
      </c>
      <c r="X15" s="167" t="s">
        <v>300</v>
      </c>
      <c r="Y15" s="164"/>
      <c r="Z15" s="168">
        <f>'Alcohol - NHS_NATSIHS (AgeGrps)'!C6</f>
        <v>8.2100000000000009</v>
      </c>
      <c r="AA15" s="168">
        <f t="shared" si="10"/>
        <v>1.4562791073515582</v>
      </c>
      <c r="AB15" s="168">
        <f>'NHS - Communality (DataLab)'!J21</f>
        <v>62.457037689999993</v>
      </c>
      <c r="AC15" s="168">
        <f t="shared" si="11"/>
        <v>0.51014744565506442</v>
      </c>
      <c r="AD15" s="164"/>
      <c r="AE15" s="168">
        <f>' EuroAsian - DataLab (AgeGrps)'!E20</f>
        <v>8.7999999999999989</v>
      </c>
      <c r="AF15" s="168">
        <f t="shared" si="12"/>
        <v>1.5593006772720106</v>
      </c>
      <c r="AG15" s="168">
        <f t="shared" si="13"/>
        <v>62.457037689999993</v>
      </c>
      <c r="AH15" s="168">
        <f t="shared" si="14"/>
        <v>0.54220495113445422</v>
      </c>
      <c r="AI15" s="164"/>
      <c r="AJ15" s="168">
        <f>' EuroAsian - DataLab (AgeGrps)'!E41</f>
        <v>1.6</v>
      </c>
      <c r="AK15" s="168">
        <f t="shared" si="15"/>
        <v>0.2871729419272494</v>
      </c>
      <c r="AL15" s="168">
        <f t="shared" si="16"/>
        <v>62.457037689999993</v>
      </c>
      <c r="AM15" s="168">
        <f t="shared" si="17"/>
        <v>0.10406104550129831</v>
      </c>
      <c r="AN15" s="167"/>
      <c r="AO15" s="168">
        <f>'Alcohol - NHS_NATSIHS (AgeGrps)'!C5</f>
        <v>12.89</v>
      </c>
      <c r="AP15" s="168">
        <f t="shared" si="18"/>
        <v>2.2675874363028994</v>
      </c>
      <c r="AQ15" s="168">
        <f>'NATSIHS - Communality (DataLab)'!J18</f>
        <v>44.844660359999992</v>
      </c>
      <c r="AR15" s="168">
        <f t="shared" si="19"/>
        <v>0.72908595842111856</v>
      </c>
      <c r="AS15" s="168"/>
      <c r="AT15" s="164"/>
      <c r="AU15" s="385">
        <f t="shared" si="20"/>
        <v>0.97732412563697102</v>
      </c>
      <c r="AV15" s="164"/>
      <c r="AW15" s="385">
        <f t="shared" si="21"/>
        <v>0.44844660359999994</v>
      </c>
      <c r="AX15" s="164"/>
      <c r="AY15" s="386">
        <f t="shared" si="22"/>
        <v>0.55155339640000012</v>
      </c>
      <c r="AZ15" s="167"/>
      <c r="BA15" s="385">
        <f t="shared" si="23"/>
        <v>0.98749304447873165</v>
      </c>
      <c r="BB15" s="167"/>
      <c r="BC15" s="164"/>
      <c r="BD15" s="385">
        <f t="shared" si="24"/>
        <v>0.98543720892648445</v>
      </c>
      <c r="BE15" s="164"/>
      <c r="BF15" s="386">
        <f t="shared" si="25"/>
        <v>0.62457037689999995</v>
      </c>
      <c r="BG15" s="164"/>
      <c r="BH15" s="386">
        <f t="shared" si="26"/>
        <v>0.37542962310000005</v>
      </c>
      <c r="BI15" s="167"/>
      <c r="BJ15" s="386">
        <f t="shared" si="33"/>
        <v>0.994532696835986</v>
      </c>
      <c r="BK15" s="164"/>
      <c r="BL15" s="164"/>
      <c r="BM15" s="385">
        <f t="shared" si="27"/>
        <v>0.98440699322727987</v>
      </c>
      <c r="BN15" s="164"/>
      <c r="BO15" s="386">
        <f t="shared" si="34"/>
        <v>0.62457037689999995</v>
      </c>
      <c r="BP15" s="164"/>
      <c r="BQ15" s="386">
        <f t="shared" si="28"/>
        <v>0.37542962310000005</v>
      </c>
      <c r="BR15" s="167"/>
      <c r="BS15" s="386">
        <f t="shared" si="29"/>
        <v>0.99414592334432195</v>
      </c>
      <c r="BT15" s="164"/>
      <c r="BU15" s="164"/>
      <c r="BV15" s="385">
        <f t="shared" si="30"/>
        <v>0.9971282705807275</v>
      </c>
      <c r="BW15" s="164"/>
      <c r="BX15" s="386">
        <f t="shared" si="35"/>
        <v>0.62457037689999995</v>
      </c>
      <c r="BY15" s="164"/>
      <c r="BZ15" s="386">
        <f t="shared" si="31"/>
        <v>0.37542962310000005</v>
      </c>
      <c r="CA15" s="167"/>
      <c r="CB15" s="386">
        <f t="shared" si="32"/>
        <v>0.9989218677064774</v>
      </c>
      <c r="CC15" s="164"/>
      <c r="CD15" s="4"/>
      <c r="CE15" s="164"/>
      <c r="CF15" s="167"/>
      <c r="CG15" s="167"/>
      <c r="CH15" s="167"/>
      <c r="CI15" s="167"/>
      <c r="CJ15" s="4"/>
    </row>
    <row r="16" spans="1:90">
      <c r="A16" s="4"/>
      <c r="B16" s="4"/>
      <c r="C16" s="4"/>
      <c r="D16" s="4"/>
      <c r="E16" s="4"/>
      <c r="F16" s="4"/>
      <c r="G16" s="4"/>
      <c r="H16" s="168" t="str">
        <f>"("&amp;FIXED(H15-((1.96*(SQRT(((H15/100)*(1-H15/100))/$CF$8)))*100),1)&amp;$CE$16&amp;FIXED(H15+((1.96*(SQRT(((H15/100)*(1-H15/100))/$CF$8)))*100),1)&amp;")"</f>
        <v>(2.8-3.7)</v>
      </c>
      <c r="I16" s="4"/>
      <c r="J16" s="4"/>
      <c r="K16" s="168" t="str">
        <f>"("&amp;FIXED(K15-((1.96*(SQRT(((K15/100)*(1-K15/100))/$CG$8)))*100),1)&amp;$CE$16&amp;FIXED(K15+((1.96*(SQRT(((K15/100)*(1-K15/100))/$CG$8)))*100),1)&amp;")"</f>
        <v>(2.2-3.8)</v>
      </c>
      <c r="L16" s="4"/>
      <c r="M16" s="4"/>
      <c r="N16" s="168" t="str">
        <f>"("&amp;FIXED(N15-((1.96*(SQRT(((N15/100)*(1-N15/100))/$CH$8)))*100),1)&amp;$CE$16&amp;FIXED(N15+((1.96*(SQRT(((N15/100)*(1-N15/100))/$CH$8)))*100),1)&amp;")"</f>
        <v>(1.8-4.8)</v>
      </c>
      <c r="O16" s="4"/>
      <c r="P16" s="4"/>
      <c r="Q16" s="4"/>
      <c r="R16" s="4"/>
      <c r="S16" s="168" t="str">
        <f>"("&amp;FIXED(S15-((1.96*(SQRT(((S15/100)*(1-S15/100))/$CI$8)))*100),1)&amp;$CE$16&amp;FIXED(S15+((1.96*(SQRT(((S15/100)*(1-S15/100))/$CI$8)))*100),1)&amp;")"</f>
        <v>(3.7-5.4)</v>
      </c>
      <c r="T16" s="4"/>
      <c r="U16" s="4"/>
      <c r="V16" s="165" t="s">
        <v>442</v>
      </c>
      <c r="W16" s="167">
        <v>1.57</v>
      </c>
      <c r="X16" s="167" t="s">
        <v>299</v>
      </c>
      <c r="Y16" s="164"/>
      <c r="Z16" s="168">
        <f>'TBL_Build_GSS_Social+65'!$I$18</f>
        <v>5.2186177715091677</v>
      </c>
      <c r="AA16" s="168">
        <f t="shared" si="10"/>
        <v>2.8886849566491808</v>
      </c>
      <c r="AB16" s="168">
        <f>'NHS - Communality (DataLab)'!J25</f>
        <v>58.16783307</v>
      </c>
      <c r="AC16" s="168">
        <f t="shared" si="11"/>
        <v>1.0119318779604225</v>
      </c>
      <c r="AD16" s="164"/>
      <c r="AE16" s="168">
        <f>'TBL_Build_GSS_Social+45 (Euro)'!$J$19</f>
        <v>6.1845549738219887</v>
      </c>
      <c r="AF16" s="168">
        <f t="shared" si="12"/>
        <v>3.4051578358456638</v>
      </c>
      <c r="AG16" s="168">
        <f t="shared" si="13"/>
        <v>58.16783307</v>
      </c>
      <c r="AH16" s="168">
        <f t="shared" si="14"/>
        <v>1.1840522260401269</v>
      </c>
      <c r="AI16" s="164"/>
      <c r="AJ16" s="168">
        <f>'TBL_Build_GSS_Social+45 (Asian)'!$J$19</f>
        <v>4.5317220543806647</v>
      </c>
      <c r="AK16" s="168">
        <f t="shared" si="15"/>
        <v>2.518038580474157</v>
      </c>
      <c r="AL16" s="168">
        <f t="shared" si="16"/>
        <v>58.16783307</v>
      </c>
      <c r="AM16" s="168">
        <f t="shared" si="17"/>
        <v>0.91244573927555772</v>
      </c>
      <c r="AN16" s="167"/>
      <c r="AO16" s="168">
        <f>'TBL_Build_NATSISS_Contact65+'!$I$18</f>
        <v>4.3290043290043299</v>
      </c>
      <c r="AP16" s="168">
        <f t="shared" si="18"/>
        <v>2.4081115335868195</v>
      </c>
      <c r="AQ16" s="168">
        <f>'NATSIHS - Communality (DataLab)'!J22</f>
        <v>57.398804816029994</v>
      </c>
      <c r="AR16" s="168">
        <f t="shared" si="19"/>
        <v>0.77426796309678025</v>
      </c>
      <c r="AS16" s="168"/>
      <c r="AT16" s="164"/>
      <c r="AU16" s="385">
        <f t="shared" si="20"/>
        <v>0.97591888466413179</v>
      </c>
      <c r="AV16" s="164"/>
      <c r="AW16" s="385">
        <f t="shared" si="21"/>
        <v>0.57398804816029991</v>
      </c>
      <c r="AX16" s="164"/>
      <c r="AY16" s="386">
        <f t="shared" si="22"/>
        <v>0.42601195183970009</v>
      </c>
      <c r="AZ16" s="167"/>
      <c r="BA16" s="385">
        <f t="shared" si="23"/>
        <v>0.98974115705328991</v>
      </c>
      <c r="BB16" s="167"/>
      <c r="BC16" s="164"/>
      <c r="BD16" s="385">
        <f t="shared" si="24"/>
        <v>0.97111315043350821</v>
      </c>
      <c r="BE16" s="164"/>
      <c r="BF16" s="386">
        <f t="shared" si="25"/>
        <v>0.58167833069999997</v>
      </c>
      <c r="BG16" s="164"/>
      <c r="BH16" s="386">
        <f t="shared" si="26"/>
        <v>0.41832166930000003</v>
      </c>
      <c r="BI16" s="167"/>
      <c r="BJ16" s="386">
        <f t="shared" si="33"/>
        <v>0.98791600486852715</v>
      </c>
      <c r="BK16" s="164"/>
      <c r="BL16" s="164"/>
      <c r="BM16" s="385">
        <f t="shared" si="27"/>
        <v>0.96594842164154338</v>
      </c>
      <c r="BN16" s="164"/>
      <c r="BO16" s="386">
        <f t="shared" si="34"/>
        <v>0.58167833069999997</v>
      </c>
      <c r="BP16" s="164"/>
      <c r="BQ16" s="386">
        <f t="shared" si="28"/>
        <v>0.41832166930000003</v>
      </c>
      <c r="BR16" s="167"/>
      <c r="BS16" s="386">
        <f t="shared" si="29"/>
        <v>0.98575548689879067</v>
      </c>
      <c r="BT16" s="164"/>
      <c r="BU16" s="164"/>
      <c r="BV16" s="385">
        <f t="shared" si="30"/>
        <v>0.97481961419525842</v>
      </c>
      <c r="BW16" s="164"/>
      <c r="BX16" s="386">
        <f t="shared" si="35"/>
        <v>0.58167833069999997</v>
      </c>
      <c r="BY16" s="164"/>
      <c r="BZ16" s="386">
        <f t="shared" si="31"/>
        <v>0.41832166930000003</v>
      </c>
      <c r="CA16" s="167"/>
      <c r="CB16" s="386">
        <f t="shared" si="32"/>
        <v>0.98946649897654249</v>
      </c>
      <c r="CC16" s="164"/>
      <c r="CD16" s="4"/>
      <c r="CE16" s="618" t="s">
        <v>401</v>
      </c>
      <c r="CF16" s="167" t="b">
        <f>'DataLab Backing Numbers'!D15</f>
        <v>1</v>
      </c>
      <c r="CG16" s="167" t="b">
        <f>'DataLab Backing Numbers'!E15</f>
        <v>1</v>
      </c>
      <c r="CH16" s="167" t="b">
        <f>'DataLab Backing Numbers'!F15</f>
        <v>1</v>
      </c>
      <c r="CI16" s="167" t="b">
        <f>'DataLab Backing Numbers'!G15</f>
        <v>1</v>
      </c>
      <c r="CJ16" s="4"/>
    </row>
    <row r="17" spans="1:90" ht="15" thickBot="1">
      <c r="A17" s="4"/>
      <c r="B17" s="165" t="str">
        <f>V15</f>
        <v>Excessive alcohol</v>
      </c>
      <c r="C17" s="167">
        <f>W15</f>
        <v>1.18</v>
      </c>
      <c r="D17" s="164"/>
      <c r="E17" s="168">
        <f>Z15</f>
        <v>8.2100000000000009</v>
      </c>
      <c r="F17" s="168">
        <f>AA15</f>
        <v>1.4562791073515582</v>
      </c>
      <c r="G17" s="168">
        <f>AB15</f>
        <v>62.457037689999993</v>
      </c>
      <c r="H17" s="168">
        <f>AC15</f>
        <v>0.51014744565506442</v>
      </c>
      <c r="I17" s="167"/>
      <c r="J17" s="168">
        <f>$AE$15</f>
        <v>8.7999999999999989</v>
      </c>
      <c r="K17" s="168">
        <f>$AH$15</f>
        <v>0.54220495113445422</v>
      </c>
      <c r="L17" s="167"/>
      <c r="M17" s="168">
        <f>$AJ$15</f>
        <v>1.6</v>
      </c>
      <c r="N17" s="168">
        <f>$AM$15</f>
        <v>0.10406104550129831</v>
      </c>
      <c r="O17" s="167"/>
      <c r="P17" s="168">
        <f>AO15</f>
        <v>12.89</v>
      </c>
      <c r="Q17" s="168">
        <f>AP15</f>
        <v>2.2675874363028994</v>
      </c>
      <c r="R17" s="168">
        <f>AQ15</f>
        <v>44.844660359999992</v>
      </c>
      <c r="S17" s="168">
        <f>AR15</f>
        <v>0.72908595842111856</v>
      </c>
      <c r="T17" s="4"/>
      <c r="U17" s="4"/>
      <c r="V17" s="165" t="s">
        <v>483</v>
      </c>
      <c r="W17" s="166">
        <v>1.1000000000000001</v>
      </c>
      <c r="X17" s="166" t="s">
        <v>484</v>
      </c>
      <c r="Y17" s="164"/>
      <c r="Z17" s="168">
        <f>'TableBuilder_All_Remote65+'!L18</f>
        <v>65.516288516906997</v>
      </c>
      <c r="AA17" s="168">
        <f t="shared" si="10"/>
        <v>6.1487833853858049</v>
      </c>
      <c r="AB17" s="168">
        <f>'NHS - Communality (DataLab)'!J22</f>
        <v>54.454162999999987</v>
      </c>
      <c r="AC17" s="168">
        <f t="shared" si="11"/>
        <v>2.1539731787030445</v>
      </c>
      <c r="AD17" s="164"/>
      <c r="AE17" s="168">
        <f>' EuroAsian - DataLab (AgeGrps)'!E27</f>
        <v>66.600000000000009</v>
      </c>
      <c r="AF17" s="168">
        <f t="shared" si="12"/>
        <v>6.244140258766179</v>
      </c>
      <c r="AG17" s="168">
        <f t="shared" si="13"/>
        <v>54.454162999999987</v>
      </c>
      <c r="AH17" s="168">
        <f t="shared" si="14"/>
        <v>2.1712321512000448</v>
      </c>
      <c r="AI17" s="164"/>
      <c r="AJ17" s="168">
        <f>' EuroAsian - DataLab (AgeGrps)'!E48</f>
        <v>82.399999999999991</v>
      </c>
      <c r="AK17" s="168">
        <f t="shared" si="15"/>
        <v>7.612712490761278</v>
      </c>
      <c r="AL17" s="168">
        <f t="shared" si="16"/>
        <v>54.454162999999987</v>
      </c>
      <c r="AM17" s="168">
        <f t="shared" si="17"/>
        <v>2.7585705518526846</v>
      </c>
      <c r="AN17" s="166"/>
      <c r="AO17" s="168">
        <f>'TableBuilder_FN_Remote65+'!L58</f>
        <v>34.871099050203533</v>
      </c>
      <c r="AP17" s="168">
        <f t="shared" si="18"/>
        <v>3.3696079716795633</v>
      </c>
      <c r="AQ17" s="168">
        <f>'NATSIHS - Communality (DataLab)'!J19</f>
        <v>44.131786000000005</v>
      </c>
      <c r="AR17" s="168">
        <f t="shared" si="19"/>
        <v>1.0834130663296153</v>
      </c>
      <c r="AS17" s="168"/>
      <c r="AT17" s="164"/>
      <c r="AU17" s="387">
        <f t="shared" si="20"/>
        <v>0.96630392028320433</v>
      </c>
      <c r="AV17" s="164"/>
      <c r="AW17" s="387">
        <f t="shared" si="21"/>
        <v>0.44131786000000006</v>
      </c>
      <c r="AX17" s="164"/>
      <c r="AY17" s="388">
        <f t="shared" si="22"/>
        <v>0.55868213999999994</v>
      </c>
      <c r="AZ17" s="167"/>
      <c r="BA17" s="387">
        <f t="shared" si="23"/>
        <v>0.98117460207421003</v>
      </c>
      <c r="BB17" s="167"/>
      <c r="BC17" s="164"/>
      <c r="BD17" s="387">
        <f t="shared" si="24"/>
        <v>0.93851216614614197</v>
      </c>
      <c r="BE17" s="164"/>
      <c r="BF17" s="388">
        <f t="shared" si="25"/>
        <v>0.54454162999999989</v>
      </c>
      <c r="BG17" s="164"/>
      <c r="BH17" s="388">
        <f t="shared" si="26"/>
        <v>0.45545837000000011</v>
      </c>
      <c r="BI17" s="167"/>
      <c r="BJ17" s="388">
        <f t="shared" si="33"/>
        <v>0.97199485141809094</v>
      </c>
      <c r="BK17" s="164"/>
      <c r="BL17" s="164"/>
      <c r="BM17" s="387">
        <f t="shared" si="27"/>
        <v>0.93755859741233816</v>
      </c>
      <c r="BN17" s="164"/>
      <c r="BO17" s="388">
        <f t="shared" si="34"/>
        <v>0.54454162999999989</v>
      </c>
      <c r="BP17" s="164"/>
      <c r="BQ17" s="388">
        <f t="shared" si="28"/>
        <v>0.45545837000000011</v>
      </c>
      <c r="BR17" s="167"/>
      <c r="BS17" s="388">
        <f t="shared" si="29"/>
        <v>0.97156054055690977</v>
      </c>
      <c r="BT17" s="164"/>
      <c r="BU17" s="164"/>
      <c r="BV17" s="387">
        <f t="shared" si="30"/>
        <v>0.92387287509238725</v>
      </c>
      <c r="BW17" s="164"/>
      <c r="BX17" s="388">
        <f t="shared" si="35"/>
        <v>0.54454162999999989</v>
      </c>
      <c r="BY17" s="164"/>
      <c r="BZ17" s="388">
        <f t="shared" si="31"/>
        <v>0.45545837000000011</v>
      </c>
      <c r="CA17" s="167"/>
      <c r="CB17" s="388">
        <f t="shared" si="32"/>
        <v>0.96532726377679223</v>
      </c>
      <c r="CC17" s="164"/>
      <c r="CD17" s="4"/>
      <c r="CE17" s="4"/>
      <c r="CF17" s="4"/>
      <c r="CG17" s="4"/>
      <c r="CH17" s="4"/>
      <c r="CI17" s="4"/>
      <c r="CJ17" s="4"/>
    </row>
    <row r="18" spans="1:90">
      <c r="A18" s="4"/>
      <c r="B18" s="4"/>
      <c r="C18" s="4"/>
      <c r="D18" s="4"/>
      <c r="E18" s="4"/>
      <c r="F18" s="4"/>
      <c r="G18" s="4"/>
      <c r="H18" s="168" t="str">
        <f>"("&amp;FIXED(H17-((1.96*(SQRT(((H17/100)*(1-H17/100))/$CF$8)))*100),1)&amp;$CE$16&amp;FIXED(H17+((1.96*(SQRT(((H17/100)*(1-H17/100))/$CF$8)))*100),1)&amp;")"</f>
        <v>(0.3-0.7)</v>
      </c>
      <c r="I18" s="4"/>
      <c r="J18" s="4"/>
      <c r="K18" s="168" t="str">
        <f>"("&amp;FIXED(K17-((1.96*(SQRT(((K17/100)*(1-K17/100))/$CG$8)))*100),1)&amp;$CE$16&amp;FIXED(K17+((1.96*(SQRT(((K17/100)*(1-K17/100))/$CG$8)))*100),1)&amp;")"</f>
        <v>(0.2-0.9)</v>
      </c>
      <c r="L18" s="4"/>
      <c r="M18" s="4"/>
      <c r="N18" s="168" t="s">
        <v>1055</v>
      </c>
      <c r="O18" s="4"/>
      <c r="P18" s="4"/>
      <c r="Q18" s="4"/>
      <c r="R18" s="4"/>
      <c r="S18" s="168" t="str">
        <f>"("&amp;FIXED(S17-((1.96*(SQRT(((S17/100)*(1-S17/100))/$CI$8)))*100),1)&amp;$CE$16&amp;FIXED(S17+((1.96*(SQRT(((S17/100)*(1-S17/100))/$CI$8)))*100),1)&amp;")"</f>
        <v>(0.4-1.1)</v>
      </c>
      <c r="T18" s="4"/>
      <c r="U18" s="4"/>
      <c r="V18" s="170" t="s">
        <v>37</v>
      </c>
      <c r="W18" s="163"/>
      <c r="X18" s="163"/>
      <c r="Y18" s="172"/>
      <c r="Z18" s="163"/>
      <c r="AA18" s="625">
        <f>(1-(BD7*BD8*BD9*BD10*BD11*BD12*BD13*BD14*BD15*BD16*BD17))*100</f>
        <v>69.430999031626655</v>
      </c>
      <c r="AB18" s="163"/>
      <c r="AC18" s="171">
        <f>(1-(BJ7*BJ8*BJ9*BJ10*BJ11*BJ12*BJ13*BJ14*BJ15*BJ16*BJ17))*100</f>
        <v>38.202588887887337</v>
      </c>
      <c r="AD18" s="172"/>
      <c r="AE18" s="163"/>
      <c r="AF18" s="171">
        <f>(1-(BM7*BM8*BM9*BM10*BM11*BM12*BM13*BM14*BM15*BM16*BM17))*100</f>
        <v>67.915659587080185</v>
      </c>
      <c r="AG18" s="163"/>
      <c r="AH18" s="171">
        <f>(1-(BS7*BS8*BS9*BS10*BS11*BS12*BS13*BS14*BS15*BS16*BS17))*100</f>
        <v>36.447242258489887</v>
      </c>
      <c r="AI18" s="172"/>
      <c r="AJ18" s="163"/>
      <c r="AK18" s="171">
        <f>(1-(BV7*BV8*BV9*BV10*BV11*BV12*BV13*BV14*BV15*BV16*BV17))*100</f>
        <v>63.228506959641749</v>
      </c>
      <c r="AL18" s="163"/>
      <c r="AM18" s="171">
        <f>(1-(CB7*CB8*CB9*CB10*CB11*CB12*CB13*CB14*CB15*CB16*CB17))*100</f>
        <v>33.642004233605185</v>
      </c>
      <c r="AN18" s="163"/>
      <c r="AO18" s="163"/>
      <c r="AP18" s="625">
        <f>(1-(AU7*AU8*AU9*AU10*AU11*AU12*AU13*AU14*AU15*AU16*AU17))*100</f>
        <v>78.512100612516662</v>
      </c>
      <c r="AQ18" s="163"/>
      <c r="AR18" s="171">
        <f>(1-(BA7*BA8*BA9*BA10*BA11*BA12*BA13*BA14*BA15*BA16*BA17))*100</f>
        <v>44.896716513512814</v>
      </c>
      <c r="AS18" s="185"/>
      <c r="AT18" s="164"/>
      <c r="AU18" s="164"/>
      <c r="AV18" s="164"/>
      <c r="AW18" s="164"/>
      <c r="AX18" s="164"/>
      <c r="AY18" s="164"/>
      <c r="AZ18" s="167"/>
      <c r="BA18" s="167"/>
      <c r="BB18" s="167"/>
      <c r="BC18" s="164"/>
      <c r="BD18" s="164"/>
      <c r="BE18" s="164"/>
      <c r="BF18" s="164"/>
      <c r="BG18" s="164"/>
      <c r="BH18" s="164"/>
      <c r="BI18" s="164"/>
      <c r="BJ18" s="164"/>
      <c r="BK18" s="164"/>
      <c r="BL18" s="164"/>
      <c r="BM18" s="164"/>
      <c r="BN18" s="164"/>
      <c r="BO18" s="164"/>
      <c r="BP18" s="164"/>
      <c r="BQ18" s="164"/>
      <c r="BR18" s="164"/>
      <c r="BS18" s="164"/>
      <c r="BT18" s="164"/>
      <c r="BU18" s="164"/>
      <c r="BV18" s="164"/>
      <c r="BW18" s="164"/>
      <c r="BX18" s="164"/>
      <c r="BY18" s="164"/>
      <c r="BZ18" s="164"/>
      <c r="CA18" s="164"/>
      <c r="CB18" s="164"/>
      <c r="CC18" s="164"/>
      <c r="CD18" s="164"/>
      <c r="CE18" s="4"/>
      <c r="CF18" s="4"/>
      <c r="CG18" s="4"/>
      <c r="CH18" s="4"/>
      <c r="CI18" s="4"/>
      <c r="CJ18" s="4"/>
    </row>
    <row r="19" spans="1:90">
      <c r="A19" s="4"/>
      <c r="B19" s="609" t="s">
        <v>762</v>
      </c>
      <c r="C19" s="4"/>
      <c r="D19" s="4"/>
      <c r="E19" s="4"/>
      <c r="F19" s="4"/>
      <c r="G19" s="4"/>
      <c r="H19" s="4"/>
      <c r="I19" s="4"/>
      <c r="J19" s="488"/>
      <c r="K19" s="488"/>
      <c r="L19" s="4"/>
      <c r="M19" s="488"/>
      <c r="N19" s="488"/>
      <c r="O19" s="4"/>
      <c r="P19" s="4"/>
      <c r="Q19" s="4"/>
      <c r="R19" s="4"/>
      <c r="S19" s="4"/>
      <c r="T19" s="4"/>
      <c r="U19" s="4"/>
      <c r="V19" s="165"/>
      <c r="W19" s="164"/>
      <c r="X19" s="164"/>
      <c r="Y19" s="164"/>
      <c r="Z19" s="164"/>
      <c r="AA19" s="164"/>
      <c r="AB19" s="164"/>
      <c r="AC19" s="164"/>
      <c r="AD19" s="164"/>
      <c r="AE19" s="167"/>
      <c r="AF19" s="167"/>
      <c r="AG19" s="167"/>
      <c r="AH19" s="167"/>
      <c r="AI19" s="164"/>
      <c r="AJ19" s="167"/>
      <c r="AK19" s="167"/>
      <c r="AL19" s="167"/>
      <c r="AM19" s="167"/>
      <c r="AN19" s="164"/>
      <c r="AO19" s="164"/>
      <c r="AP19" s="164"/>
      <c r="AQ19" s="164"/>
      <c r="AR19" s="164"/>
      <c r="AS19" s="164"/>
      <c r="AT19" s="164"/>
      <c r="AU19" s="164"/>
      <c r="AV19" s="164"/>
      <c r="AW19" s="165"/>
      <c r="AX19" s="164"/>
      <c r="AY19" s="164"/>
      <c r="AZ19" s="167"/>
      <c r="BA19" s="167"/>
      <c r="BB19" s="167"/>
      <c r="BC19" s="167"/>
      <c r="BD19" s="164"/>
      <c r="BE19" s="164"/>
      <c r="BF19" s="164"/>
      <c r="BG19" s="164"/>
      <c r="BH19" s="164"/>
      <c r="BI19" s="164"/>
      <c r="BJ19" s="164"/>
      <c r="BK19" s="164"/>
      <c r="BL19" s="164"/>
      <c r="BM19" s="164"/>
      <c r="BN19" s="164"/>
      <c r="BO19" s="164"/>
      <c r="BP19" s="164"/>
      <c r="BQ19" s="164"/>
      <c r="BR19" s="164"/>
      <c r="BS19" s="164"/>
      <c r="BT19" s="164"/>
      <c r="BU19" s="164"/>
      <c r="BV19" s="164"/>
      <c r="BW19" s="164"/>
      <c r="BX19" s="164"/>
      <c r="BY19" s="164"/>
      <c r="BZ19" s="164"/>
      <c r="CA19" s="164"/>
      <c r="CB19" s="164"/>
      <c r="CC19" s="164"/>
    </row>
    <row r="20" spans="1:90">
      <c r="A20" s="4"/>
      <c r="B20" s="165" t="str">
        <f>V8</f>
        <v>Physical inactivity</v>
      </c>
      <c r="C20" s="167">
        <f>W8</f>
        <v>1.38</v>
      </c>
      <c r="D20" s="164"/>
      <c r="E20" s="168">
        <f>Z8</f>
        <v>81.979552526300196</v>
      </c>
      <c r="F20" s="168">
        <f>AA8</f>
        <v>23.752726102710238</v>
      </c>
      <c r="G20" s="168">
        <f>AB8</f>
        <v>57.998970999999997</v>
      </c>
      <c r="H20" s="168">
        <f>AC8</f>
        <v>8.3207899416198661</v>
      </c>
      <c r="I20" s="167"/>
      <c r="J20" s="168">
        <f>$AE$8</f>
        <v>79.5</v>
      </c>
      <c r="K20" s="168">
        <f>$AH$8</f>
        <v>8.0675190179870739</v>
      </c>
      <c r="L20" s="167"/>
      <c r="M20" s="168">
        <f>$AJ$8</f>
        <v>85.9</v>
      </c>
      <c r="N20" s="168">
        <f>$AM$8</f>
        <v>8.9174435016327127</v>
      </c>
      <c r="O20" s="167"/>
      <c r="P20" s="168">
        <f>AO8</f>
        <v>85.521885521885537</v>
      </c>
      <c r="Q20" s="168">
        <f>AP8</f>
        <v>24.527342955885338</v>
      </c>
      <c r="R20" s="168">
        <f>AQ8</f>
        <v>51.326884860900002</v>
      </c>
      <c r="S20" s="168">
        <f>AR8</f>
        <v>7.8861529483824597</v>
      </c>
      <c r="T20" s="4"/>
      <c r="U20" s="4"/>
      <c r="V20" s="165"/>
      <c r="W20" s="4"/>
      <c r="X20" s="4"/>
      <c r="Y20" s="4"/>
      <c r="Z20" s="4"/>
      <c r="AA20" s="4"/>
      <c r="AB20" s="4"/>
      <c r="AC20" s="4"/>
      <c r="AD20" s="4"/>
      <c r="AE20" s="3"/>
      <c r="AF20" s="3"/>
      <c r="AG20" s="3"/>
      <c r="AH20" s="3"/>
      <c r="AI20" s="4"/>
      <c r="AJ20" s="3"/>
      <c r="AK20" s="3"/>
      <c r="AL20" s="3"/>
      <c r="AM20" s="3"/>
      <c r="AN20" s="4"/>
      <c r="AO20" s="4"/>
      <c r="AP20" s="4"/>
      <c r="AQ20" s="4"/>
      <c r="AR20" s="4"/>
      <c r="AS20" s="4"/>
      <c r="AT20" s="164"/>
      <c r="AU20" s="164"/>
      <c r="AV20" s="164"/>
      <c r="AW20" s="165"/>
      <c r="AX20" s="164"/>
      <c r="AY20" s="164"/>
      <c r="AZ20" s="164"/>
      <c r="BA20" s="164"/>
      <c r="BB20" s="164"/>
      <c r="BC20" s="164"/>
      <c r="BD20" s="164"/>
      <c r="BE20" s="164"/>
      <c r="BF20" s="164"/>
      <c r="BG20" s="164"/>
      <c r="BH20" s="164"/>
      <c r="BI20" s="164"/>
      <c r="BJ20" s="164"/>
      <c r="BK20" s="164"/>
      <c r="BL20" s="164"/>
      <c r="BM20" s="164"/>
      <c r="BN20" s="164"/>
      <c r="BO20" s="164"/>
      <c r="BP20" s="164"/>
      <c r="BQ20" s="164"/>
      <c r="BR20" s="164"/>
      <c r="BS20" s="164"/>
      <c r="BT20" s="164"/>
      <c r="BU20" s="164"/>
      <c r="BV20" s="164"/>
      <c r="BW20" s="164"/>
      <c r="BX20" s="164"/>
      <c r="BY20" s="164"/>
      <c r="BZ20" s="164"/>
      <c r="CA20" s="164"/>
      <c r="CB20" s="164"/>
      <c r="CC20" s="164"/>
      <c r="CL20" s="619"/>
    </row>
    <row r="21" spans="1:90">
      <c r="A21" s="4"/>
      <c r="B21" s="4"/>
      <c r="C21" s="4"/>
      <c r="D21" s="4"/>
      <c r="E21" s="4"/>
      <c r="F21" s="4"/>
      <c r="G21" s="4"/>
      <c r="H21" s="168" t="str">
        <f>"("&amp;FIXED(H20-((1.96*(SQRT(((H20/100)*(1-H20/100))/$CF$9)))*100),1)&amp;$CE$16&amp;FIXED(H20+((1.96*(SQRT(((H20/100)*(1-H20/100))/$CF$9)))*100),1)&amp;")"</f>
        <v>(7.5-9.2)</v>
      </c>
      <c r="I21" s="4"/>
      <c r="J21" s="4"/>
      <c r="K21" s="168" t="str">
        <f>"("&amp;FIXED(K20-((1.96*(SQRT(((K20/100)*(1-K20/100))/$CG$9)))*100),1)&amp;$CE$16&amp;FIXED(K20+((1.96*(SQRT(((K20/100)*(1-K20/100))/$CG$9)))*100),1)&amp;")"</f>
        <v>(6.6-9.5)</v>
      </c>
      <c r="L21" s="4"/>
      <c r="M21" s="4"/>
      <c r="N21" s="168" t="str">
        <f>"("&amp;FIXED(N20-((1.96*(SQRT(((N20/100)*(1-N20/100))/$CH$9)))*100),1)&amp;$CE$16&amp;FIXED(N20+((1.96*(SQRT(((N20/100)*(1-N20/100))/$CH$9)))*100),1)&amp;")"</f>
        <v>(4.6-13.3)</v>
      </c>
      <c r="O21" s="4"/>
      <c r="P21" s="4"/>
      <c r="Q21" s="4"/>
      <c r="R21" s="4"/>
      <c r="S21" s="168" t="str">
        <f>"("&amp;FIXED(S20-((1.96*(SQRT(((S20/100)*(1-S20/100))/$CI$9)))*100),1)&amp;$CE$16&amp;FIXED(S20+((1.96*(SQRT(((S20/100)*(1-S20/100))/$CI$9)))*100),1)&amp;")"</f>
        <v>(5.8-9.9)</v>
      </c>
      <c r="T21" s="4"/>
      <c r="U21" s="4"/>
      <c r="V21" s="4"/>
      <c r="W21" s="4"/>
      <c r="X21" s="4"/>
      <c r="Y21" s="4"/>
      <c r="Z21" s="4"/>
      <c r="AA21" s="4"/>
      <c r="AB21" s="4"/>
      <c r="AC21" s="4"/>
      <c r="AD21" s="4"/>
      <c r="AE21" s="3"/>
      <c r="AF21" s="3"/>
      <c r="AG21" s="3"/>
      <c r="AH21" s="3"/>
      <c r="AI21" s="4"/>
      <c r="AJ21" s="519"/>
      <c r="AK21" s="627">
        <f>'TBL_Build_GSS_Social+45 (Euro)'!$J$19</f>
        <v>6.1845549738219887</v>
      </c>
      <c r="AL21" s="3"/>
      <c r="AM21" s="3"/>
      <c r="AN21" s="4"/>
      <c r="AO21" s="4"/>
      <c r="AP21" s="4"/>
      <c r="AQ21" s="4"/>
      <c r="AR21" s="4"/>
      <c r="AS21" s="4"/>
      <c r="AT21" s="164"/>
      <c r="AU21" s="389" t="s">
        <v>444</v>
      </c>
      <c r="AV21" s="164"/>
      <c r="AW21" s="164"/>
      <c r="AX21" s="164"/>
      <c r="AY21" s="164"/>
      <c r="AZ21" s="164"/>
      <c r="BA21" s="164"/>
      <c r="BB21" s="164"/>
      <c r="BC21" s="164"/>
      <c r="BD21" s="389" t="s">
        <v>444</v>
      </c>
      <c r="BE21" s="164"/>
      <c r="BF21" s="164"/>
      <c r="BG21" s="164"/>
      <c r="BH21" s="164"/>
      <c r="BI21" s="164"/>
      <c r="BJ21" s="164"/>
      <c r="BK21" s="164"/>
      <c r="BL21" s="164"/>
      <c r="BM21" s="389" t="s">
        <v>444</v>
      </c>
      <c r="BN21" s="164"/>
      <c r="BO21" s="164"/>
      <c r="BP21" s="164"/>
      <c r="BQ21" s="164"/>
      <c r="BR21" s="164"/>
      <c r="BS21" s="164"/>
      <c r="BT21" s="164"/>
      <c r="BU21" s="164"/>
      <c r="BV21" s="389" t="s">
        <v>444</v>
      </c>
      <c r="BW21" s="164"/>
      <c r="BX21" s="164"/>
      <c r="BY21" s="164"/>
      <c r="BZ21" s="164"/>
      <c r="CA21" s="164"/>
      <c r="CB21" s="164"/>
      <c r="CC21" s="164"/>
    </row>
    <row r="22" spans="1:90">
      <c r="A22" s="4"/>
      <c r="B22" s="165" t="str">
        <f>V11</f>
        <v>Diabetes mellitus</v>
      </c>
      <c r="C22" s="166">
        <f>W11</f>
        <v>1.5</v>
      </c>
      <c r="D22" s="164"/>
      <c r="E22" s="168">
        <f>Z11</f>
        <v>16.792859511440255</v>
      </c>
      <c r="F22" s="168">
        <f>AA11</f>
        <v>7.7460390297375508</v>
      </c>
      <c r="G22" s="168">
        <f>AB11</f>
        <v>52.191220440000009</v>
      </c>
      <c r="H22" s="168">
        <f>AC11</f>
        <v>2.7135059515834214</v>
      </c>
      <c r="I22" s="166"/>
      <c r="J22" s="168">
        <f>$AE$11</f>
        <v>14.2</v>
      </c>
      <c r="K22" s="168">
        <f>$AH$11</f>
        <v>2.3051675076388372</v>
      </c>
      <c r="L22" s="166"/>
      <c r="M22" s="168">
        <f>$AJ$11</f>
        <v>24.099999999999998</v>
      </c>
      <c r="N22" s="168">
        <f>$AM$11</f>
        <v>3.8969053151300335</v>
      </c>
      <c r="O22" s="166"/>
      <c r="P22" s="168">
        <f>AO11</f>
        <v>37.709497206703915</v>
      </c>
      <c r="Q22" s="168">
        <f>AP11</f>
        <v>15.863689776733256</v>
      </c>
      <c r="R22" s="168">
        <f>AQ11</f>
        <v>58.790227380000005</v>
      </c>
      <c r="S22" s="168">
        <f>AR11</f>
        <v>5.1005722115933905</v>
      </c>
      <c r="T22" s="4"/>
      <c r="U22" s="4"/>
      <c r="W22" s="4"/>
      <c r="X22" s="4"/>
      <c r="Y22" s="4"/>
      <c r="Z22" s="4"/>
      <c r="AA22" s="4"/>
      <c r="AB22" s="4"/>
      <c r="AC22" s="4"/>
      <c r="AD22" s="4"/>
      <c r="AE22" s="4"/>
      <c r="AF22" s="4"/>
      <c r="AG22" s="4"/>
      <c r="AH22" s="4"/>
      <c r="AI22" s="4"/>
      <c r="AJ22" s="4"/>
      <c r="AK22" s="4"/>
      <c r="AL22" s="4"/>
      <c r="AM22" s="4"/>
      <c r="AN22" s="4"/>
      <c r="AO22" s="4"/>
      <c r="AP22" s="4"/>
      <c r="AQ22" s="4"/>
      <c r="AR22" s="4"/>
      <c r="AS22" s="4"/>
      <c r="AT22" s="164"/>
      <c r="AU22" s="390">
        <f>SUM('Manuscript Table 2 - PAF'!AP7:AP17)</f>
        <v>139.63680018987682</v>
      </c>
      <c r="AV22" s="164"/>
      <c r="AW22" s="164"/>
      <c r="AX22" s="164"/>
      <c r="AY22" s="164"/>
      <c r="AZ22" s="164"/>
      <c r="BA22" s="164"/>
      <c r="BB22" s="164"/>
      <c r="BC22" s="164"/>
      <c r="BD22" s="390">
        <f>SUM('Manuscript Table 2 - PAF'!AA7:AA17)</f>
        <v>109.05402451390052</v>
      </c>
      <c r="BE22" s="164"/>
      <c r="BF22" s="164"/>
      <c r="BG22" s="164"/>
      <c r="BH22" s="164"/>
      <c r="BI22" s="164"/>
      <c r="BJ22" s="164"/>
      <c r="BK22" s="164"/>
      <c r="BL22" s="164"/>
      <c r="BM22" s="390">
        <f>SUM('Manuscript Table 2 - PAF'!AF7:AF17)</f>
        <v>104.81683986737934</v>
      </c>
      <c r="BN22" s="164"/>
      <c r="BO22" s="164"/>
      <c r="BP22" s="164"/>
      <c r="BQ22" s="164"/>
      <c r="BR22" s="164"/>
      <c r="BS22" s="164"/>
      <c r="BT22" s="164"/>
      <c r="BU22" s="164"/>
      <c r="BV22" s="390">
        <f>SUM('Manuscript Table 2 - PAF'!AK7:AK17)</f>
        <v>92.84044073892035</v>
      </c>
      <c r="BW22" s="164"/>
      <c r="BX22" s="164"/>
      <c r="BY22" s="164"/>
      <c r="BZ22" s="164"/>
      <c r="CA22" s="164"/>
      <c r="CB22" s="164"/>
      <c r="CC22" s="164"/>
    </row>
    <row r="23" spans="1:90">
      <c r="A23" s="4"/>
      <c r="B23" s="4"/>
      <c r="C23" s="4"/>
      <c r="D23" s="4"/>
      <c r="E23" s="4"/>
      <c r="F23" s="4"/>
      <c r="G23" s="4"/>
      <c r="H23" s="168" t="str">
        <f>"("&amp;FIXED(H22-((1.96*(SQRT(((H22/100)*(1-H22/100))/$CF$9)))*100),1)&amp;$CE$16&amp;FIXED(H22+((1.96*(SQRT(((H22/100)*(1-H22/100))/$CF$9)))*100),1)&amp;")"</f>
        <v>(2.2-3.2)</v>
      </c>
      <c r="I23" s="4"/>
      <c r="J23" s="4"/>
      <c r="K23" s="168" t="str">
        <f>"("&amp;FIXED(K22-((1.96*(SQRT(((K22/100)*(1-K22/100))/$CG$9)))*100),1)&amp;$CE$16&amp;FIXED(K22+((1.96*(SQRT(((K22/100)*(1-K22/100))/$CG$9)))*100),1)&amp;")"</f>
        <v>(1.5-3.1)</v>
      </c>
      <c r="L23" s="4"/>
      <c r="M23" s="4"/>
      <c r="N23" s="168" t="str">
        <f>"("&amp;FIXED(N22-((1.96*(SQRT(((N22/100)*(1-N22/100))/$CH$9)))*100),1)&amp;$CE$16&amp;FIXED(N22+((1.96*(SQRT(((N22/100)*(1-N22/100))/$CH$9)))*100),1)&amp;")"</f>
        <v>(0.9-6.9)</v>
      </c>
      <c r="O23" s="4"/>
      <c r="P23" s="4"/>
      <c r="Q23" s="4"/>
      <c r="R23" s="4"/>
      <c r="S23" s="168" t="str">
        <f>"("&amp;FIXED(S22-((1.96*(SQRT(((S22/100)*(1-S22/100))/$CI$9)))*100),1)&amp;$CE$16&amp;FIXED(S22+((1.96*(SQRT(((S22/100)*(1-S22/100))/$CI$9)))*100),1)&amp;")"</f>
        <v>(3.4-6.8)</v>
      </c>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164"/>
      <c r="AV23" s="164"/>
      <c r="AW23" s="164"/>
      <c r="AX23" s="164"/>
      <c r="AY23" s="164"/>
      <c r="AZ23" s="164"/>
      <c r="BA23" s="164"/>
      <c r="BB23" s="164"/>
      <c r="BC23" s="164"/>
      <c r="BE23" s="164"/>
      <c r="BF23" s="164"/>
      <c r="BG23" s="164"/>
      <c r="BH23" s="164"/>
      <c r="BI23" s="164"/>
      <c r="BJ23" s="164"/>
      <c r="BK23" s="164"/>
      <c r="BL23" s="164"/>
      <c r="BN23" s="164"/>
      <c r="BO23" s="164"/>
      <c r="BP23" s="164"/>
      <c r="BQ23" s="164"/>
      <c r="BR23" s="164"/>
      <c r="BS23" s="164"/>
      <c r="BT23" s="164"/>
      <c r="BU23" s="164"/>
      <c r="BV23" s="379"/>
      <c r="BW23" s="164"/>
      <c r="BX23" s="164"/>
      <c r="BY23" s="164"/>
      <c r="BZ23" s="164"/>
      <c r="CA23" s="164"/>
      <c r="CB23" s="164"/>
      <c r="CC23" s="164"/>
    </row>
    <row r="24" spans="1:90">
      <c r="A24" s="4"/>
      <c r="B24" s="165" t="str">
        <f>V13</f>
        <v>Depression</v>
      </c>
      <c r="C24" s="166">
        <f>W13</f>
        <v>1.9</v>
      </c>
      <c r="D24" s="164"/>
      <c r="E24" s="168">
        <f>Z13</f>
        <v>11.550790317232231</v>
      </c>
      <c r="F24" s="168">
        <f>AA13</f>
        <v>9.4167709637046286</v>
      </c>
      <c r="G24" s="168">
        <f>AB13</f>
        <v>42.395122569999998</v>
      </c>
      <c r="H24" s="168">
        <f>AC13</f>
        <v>3.2987781182889577</v>
      </c>
      <c r="I24" s="166"/>
      <c r="J24" s="168">
        <f>$AE$13</f>
        <v>6.6000000000000005</v>
      </c>
      <c r="K24" s="168">
        <f>$AH$13</f>
        <v>1.9496654151893438</v>
      </c>
      <c r="L24" s="166"/>
      <c r="M24" s="168">
        <f>$AJ$13</f>
        <v>4.1000000000000005</v>
      </c>
      <c r="N24" s="168">
        <f>$AM$13</f>
        <v>1.2895380442322144</v>
      </c>
      <c r="O24" s="166"/>
      <c r="P24" s="168">
        <f>AO13</f>
        <v>11.734693877551019</v>
      </c>
      <c r="Q24" s="168">
        <f>AP13</f>
        <v>9.552376557452698</v>
      </c>
      <c r="R24" s="168">
        <f>AQ13</f>
        <v>66.346057889999997</v>
      </c>
      <c r="S24" s="168">
        <f>AR13</f>
        <v>3.0713274849259316</v>
      </c>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164"/>
      <c r="AU24" s="164"/>
      <c r="AV24" s="167"/>
      <c r="AW24" s="167"/>
      <c r="AX24" s="164"/>
      <c r="AY24" s="164"/>
      <c r="AZ24" s="164"/>
      <c r="BA24" s="164"/>
      <c r="BB24" s="164"/>
      <c r="BC24" s="164"/>
      <c r="BD24" s="164"/>
      <c r="BE24" s="164"/>
      <c r="BF24" s="164"/>
      <c r="BG24" s="164"/>
      <c r="BH24" s="164"/>
      <c r="BI24" s="164"/>
      <c r="BJ24" s="164"/>
      <c r="BK24" s="164"/>
      <c r="BL24" s="164"/>
      <c r="BM24" s="164"/>
      <c r="BN24" s="164"/>
      <c r="BO24" s="164"/>
      <c r="BP24" s="164"/>
      <c r="BQ24" s="164"/>
      <c r="BR24" s="164"/>
      <c r="BS24" s="164"/>
      <c r="BT24" s="164"/>
      <c r="BU24" s="164"/>
      <c r="BV24" s="164"/>
      <c r="BW24" s="164"/>
      <c r="BX24" s="164"/>
      <c r="BY24" s="164"/>
      <c r="BZ24" s="164"/>
      <c r="CA24" s="164"/>
      <c r="CB24" s="164"/>
      <c r="CC24" s="164"/>
    </row>
    <row r="25" spans="1:90">
      <c r="A25" s="4"/>
      <c r="B25" s="4"/>
      <c r="C25" s="4"/>
      <c r="D25" s="4"/>
      <c r="E25" s="4"/>
      <c r="F25" s="4"/>
      <c r="G25" s="4"/>
      <c r="H25" s="168" t="str">
        <f>"("&amp;FIXED(H24-((1.96*(SQRT(((H24/100)*(1-H24/100))/$CF$9)))*100),1)&amp;$CE$16&amp;FIXED(H24+((1.96*(SQRT(((H24/100)*(1-H24/100))/$CF$9)))*100),1)&amp;")"</f>
        <v>(2.7-3.9)</v>
      </c>
      <c r="I25" s="4"/>
      <c r="J25" s="4"/>
      <c r="K25" s="168" t="str">
        <f>"("&amp;FIXED(K24-((1.96*(SQRT(((K24/100)*(1-K24/100))/$CG$9)))*100),1)&amp;$CE$16&amp;FIXED(K24+((1.96*(SQRT(((K24/100)*(1-K24/100))/$CG$9)))*100),1)&amp;")"</f>
        <v>(1.2-2.7)</v>
      </c>
      <c r="L25" s="4"/>
      <c r="M25" s="4"/>
      <c r="N25" s="168" t="s">
        <v>1099</v>
      </c>
      <c r="O25" s="4"/>
      <c r="P25" s="4"/>
      <c r="Q25" s="4"/>
      <c r="R25" s="4"/>
      <c r="S25" s="168" t="str">
        <f>"("&amp;FIXED(S24-((1.96*(SQRT(((S24/100)*(1-S24/100))/$CI$9)))*100),1)&amp;$CE$16&amp;FIXED(S24+((1.96*(SQRT(((S24/100)*(1-S24/100))/$CI$9)))*100),1)&amp;")"</f>
        <v>(1.8-4.4)</v>
      </c>
      <c r="T25" s="4"/>
      <c r="U25" s="4"/>
      <c r="V25" s="395" t="s">
        <v>875</v>
      </c>
      <c r="W25" s="167"/>
      <c r="X25" s="167"/>
      <c r="Y25" s="164"/>
      <c r="Z25" s="164"/>
      <c r="AA25" s="167"/>
      <c r="AB25" s="164"/>
      <c r="AC25" s="164"/>
      <c r="AD25" s="164"/>
      <c r="AE25" s="4"/>
      <c r="AF25" s="4"/>
      <c r="AG25" s="4"/>
      <c r="AH25" s="4"/>
      <c r="AI25" s="4"/>
      <c r="AJ25" s="4"/>
      <c r="AK25" s="4"/>
      <c r="AL25" s="4"/>
      <c r="AM25" s="4"/>
      <c r="AN25" s="4"/>
      <c r="AO25" s="4"/>
      <c r="AP25" s="4"/>
      <c r="AQ25" s="395" t="s">
        <v>662</v>
      </c>
      <c r="AR25" s="4"/>
      <c r="AS25" s="4"/>
      <c r="AT25" s="164"/>
      <c r="AU25" s="164"/>
      <c r="AV25" s="164"/>
      <c r="AW25" s="164"/>
      <c r="AX25" s="164"/>
      <c r="AY25" s="164"/>
      <c r="AZ25" s="167"/>
      <c r="BA25" s="164"/>
      <c r="BB25" s="164"/>
      <c r="BC25" s="164"/>
      <c r="BD25" s="4"/>
      <c r="BE25" s="4"/>
      <c r="BF25" s="4"/>
      <c r="BG25" s="164"/>
      <c r="BH25" s="164"/>
      <c r="BI25" s="164"/>
      <c r="BJ25" s="164"/>
      <c r="BK25" s="164"/>
      <c r="BL25" s="164"/>
      <c r="BM25" s="164"/>
      <c r="BN25" s="164"/>
      <c r="BO25" s="164"/>
      <c r="BP25" s="164"/>
      <c r="BQ25" s="164"/>
      <c r="BR25" s="164"/>
      <c r="BS25" s="164"/>
      <c r="BT25" s="164"/>
      <c r="BU25" s="164"/>
      <c r="BV25" s="164"/>
      <c r="BW25" s="164"/>
      <c r="BX25" s="164"/>
      <c r="BY25" s="164"/>
      <c r="BZ25" s="164"/>
      <c r="CA25" s="164"/>
      <c r="CB25" s="164"/>
      <c r="CC25" s="164"/>
    </row>
    <row r="26" spans="1:90">
      <c r="A26" s="4"/>
      <c r="B26" s="165" t="str">
        <f>V9</f>
        <v>Smoker (daily)</v>
      </c>
      <c r="C26" s="166">
        <f>W9</f>
        <v>1.6</v>
      </c>
      <c r="D26" s="164"/>
      <c r="E26" s="168">
        <f>Z9</f>
        <v>6.7111912290552311</v>
      </c>
      <c r="F26" s="168">
        <f>AA9</f>
        <v>3.8708467796918318</v>
      </c>
      <c r="G26" s="168">
        <f>AB9</f>
        <v>69.871117999999996</v>
      </c>
      <c r="H26" s="168">
        <f>AC9</f>
        <v>1.3559918474509913</v>
      </c>
      <c r="I26" s="166"/>
      <c r="J26" s="168">
        <f>$AE$9</f>
        <v>8.0500000000000007</v>
      </c>
      <c r="K26" s="168">
        <f>$AH$9</f>
        <v>1.6021204223726642</v>
      </c>
      <c r="L26" s="166"/>
      <c r="M26" s="168">
        <f>$AJ$9</f>
        <v>6.5</v>
      </c>
      <c r="N26" s="168">
        <f>$AM$9</f>
        <v>1.3601716765524217</v>
      </c>
      <c r="O26" s="166"/>
      <c r="P26" s="168">
        <f>AO9</f>
        <v>19.553072625698327</v>
      </c>
      <c r="Q26" s="168">
        <f>AP9</f>
        <v>10.500000000000002</v>
      </c>
      <c r="R26" s="168">
        <f>AQ9</f>
        <v>72.71567306</v>
      </c>
      <c r="S26" s="168">
        <f>AR9</f>
        <v>3.376012073829092</v>
      </c>
      <c r="T26" s="4"/>
      <c r="U26" s="4"/>
      <c r="W26" s="167"/>
      <c r="X26" s="167"/>
      <c r="Y26" s="164"/>
      <c r="Z26" s="164"/>
      <c r="AA26" s="167"/>
      <c r="AB26" s="164"/>
      <c r="AC26" s="164"/>
      <c r="AD26" s="164"/>
      <c r="AE26" s="4"/>
      <c r="AF26" s="4"/>
      <c r="AG26" s="4"/>
      <c r="AH26" s="4"/>
      <c r="AI26" s="4"/>
      <c r="AJ26" s="4"/>
      <c r="AK26" s="4"/>
      <c r="AL26" s="4"/>
      <c r="AM26" s="4"/>
      <c r="AN26" s="4"/>
      <c r="AO26" s="4"/>
      <c r="AP26" s="4"/>
      <c r="AQ26" s="164" t="s">
        <v>985</v>
      </c>
      <c r="AR26" s="164"/>
      <c r="AS26" s="396" t="s">
        <v>986</v>
      </c>
      <c r="AT26" s="164"/>
      <c r="AU26" s="164"/>
      <c r="AV26" s="164"/>
      <c r="AW26" s="164"/>
      <c r="AX26" s="164"/>
      <c r="AY26" s="164"/>
      <c r="AZ26" s="167"/>
      <c r="BA26" s="164"/>
      <c r="BB26" s="164"/>
      <c r="BC26" s="164"/>
      <c r="BD26" s="4"/>
      <c r="BE26" s="4"/>
      <c r="BF26" s="4"/>
      <c r="BG26" s="164"/>
      <c r="BH26" s="164"/>
      <c r="BI26" s="164"/>
      <c r="BJ26" s="164"/>
      <c r="BK26" s="164"/>
      <c r="BL26" s="164"/>
      <c r="BM26" s="164"/>
      <c r="BN26" s="164"/>
      <c r="BO26" s="164"/>
      <c r="BP26" s="164"/>
      <c r="BQ26" s="164"/>
      <c r="BR26" s="164"/>
      <c r="BS26" s="164"/>
      <c r="BT26" s="164"/>
      <c r="BU26" s="164"/>
      <c r="BV26" s="164"/>
      <c r="BW26" s="164"/>
      <c r="BX26" s="164"/>
      <c r="BY26" s="164"/>
      <c r="BZ26" s="164"/>
      <c r="CA26" s="164"/>
      <c r="CB26" s="164"/>
      <c r="CC26" s="164"/>
    </row>
    <row r="27" spans="1:90">
      <c r="A27" s="4"/>
      <c r="B27" s="4"/>
      <c r="C27" s="4"/>
      <c r="D27" s="4"/>
      <c r="E27" s="4"/>
      <c r="F27" s="4"/>
      <c r="G27" s="4"/>
      <c r="H27" s="168" t="str">
        <f>"("&amp;FIXED(H26-((1.96*(SQRT(((H26/100)*(1-H26/100))/$CF$9)))*100),1)&amp;$CE$16&amp;FIXED(H26+((1.96*(SQRT(((H26/100)*(1-H26/100))/$CF$9)))*100),1)&amp;")"</f>
        <v>(1.0-1.7)</v>
      </c>
      <c r="I27" s="4"/>
      <c r="J27" s="4"/>
      <c r="K27" s="168" t="str">
        <f>"("&amp;FIXED(K26-((1.96*(SQRT(((K26/100)*(1-K26/100))/$CG$9)))*100),1)&amp;$CE$16&amp;FIXED(K26+((1.96*(SQRT(((K26/100)*(1-K26/100))/$CG$9)))*100),1)&amp;")"</f>
        <v>(0.9-2.3)</v>
      </c>
      <c r="L27" s="4"/>
      <c r="M27" s="4"/>
      <c r="N27" s="168" t="s">
        <v>1100</v>
      </c>
      <c r="O27" s="4"/>
      <c r="P27" s="4"/>
      <c r="Q27" s="4"/>
      <c r="R27" s="4"/>
      <c r="S27" s="168" t="str">
        <f>"("&amp;FIXED(S26-((1.96*(SQRT(((S26/100)*(1-S26/100))/$CI$9)))*100),1)&amp;$CE$16&amp;FIXED(S26+((1.96*(SQRT(((S26/100)*(1-S26/100))/$CI$9)))*100),1)&amp;")"</f>
        <v>(2.0-4.7)</v>
      </c>
      <c r="T27" s="4"/>
      <c r="U27" s="4"/>
      <c r="V27" s="395" t="s">
        <v>652</v>
      </c>
      <c r="W27" s="167"/>
      <c r="X27" s="167"/>
      <c r="Y27" s="164"/>
      <c r="Z27" s="164"/>
      <c r="AA27" s="167"/>
      <c r="AB27" s="164"/>
      <c r="AC27" s="164"/>
      <c r="AD27" s="164"/>
      <c r="AE27" s="4"/>
      <c r="AF27" s="4"/>
      <c r="AG27" s="4"/>
      <c r="AH27" s="4"/>
      <c r="AI27" s="4"/>
      <c r="AJ27" s="4"/>
      <c r="AK27" s="4"/>
      <c r="AL27" s="4"/>
      <c r="AM27" s="4"/>
      <c r="AN27" s="4"/>
      <c r="AO27" s="4"/>
      <c r="AP27" s="4"/>
      <c r="AQ27" s="164" t="s">
        <v>987</v>
      </c>
      <c r="AR27" s="164"/>
      <c r="AS27" s="396" t="s">
        <v>585</v>
      </c>
      <c r="AT27" s="391"/>
      <c r="AU27" s="164"/>
      <c r="AV27" s="164"/>
      <c r="AW27" s="164"/>
      <c r="AX27" s="164"/>
      <c r="AY27" s="164"/>
      <c r="AZ27" s="167"/>
      <c r="BA27" s="164"/>
      <c r="BB27" s="164"/>
      <c r="BC27" s="164"/>
      <c r="BD27" s="4"/>
      <c r="BE27" s="4"/>
      <c r="BF27" s="4"/>
      <c r="BG27" s="164"/>
      <c r="BH27" s="164"/>
      <c r="BI27" s="164"/>
      <c r="BJ27" s="164"/>
      <c r="BK27" s="164"/>
      <c r="BL27" s="164"/>
      <c r="BM27" s="164"/>
      <c r="BN27" s="164"/>
      <c r="BO27" s="164"/>
      <c r="BP27" s="164"/>
      <c r="BQ27" s="164"/>
      <c r="BR27" s="164"/>
      <c r="BS27" s="164"/>
      <c r="BT27" s="164"/>
      <c r="BU27" s="164"/>
      <c r="BV27" s="164"/>
      <c r="BW27" s="164"/>
      <c r="BX27" s="164"/>
      <c r="BY27" s="164"/>
      <c r="BZ27" s="164"/>
      <c r="CA27" s="164"/>
      <c r="CB27" s="164"/>
      <c r="CC27" s="164"/>
    </row>
    <row r="28" spans="1:90" ht="14.4" customHeight="1">
      <c r="A28" s="4"/>
      <c r="B28" s="165" t="str">
        <f>V17</f>
        <v>Air pollution</v>
      </c>
      <c r="C28" s="166">
        <f>W17</f>
        <v>1.1000000000000001</v>
      </c>
      <c r="D28" s="164"/>
      <c r="E28" s="168">
        <f>Z17</f>
        <v>65.516288516906997</v>
      </c>
      <c r="F28" s="168">
        <f>AA17</f>
        <v>6.1487833853858049</v>
      </c>
      <c r="G28" s="168">
        <f>AB17</f>
        <v>54.454162999999987</v>
      </c>
      <c r="H28" s="168">
        <f>AC17</f>
        <v>2.1539731787030445</v>
      </c>
      <c r="I28" s="166"/>
      <c r="J28" s="168">
        <f>$AE$17</f>
        <v>66.600000000000009</v>
      </c>
      <c r="K28" s="168">
        <f>$AH$17</f>
        <v>2.1712321512000448</v>
      </c>
      <c r="L28" s="166"/>
      <c r="M28" s="168">
        <f>$AJ$17</f>
        <v>82.399999999999991</v>
      </c>
      <c r="N28" s="168">
        <f>$AM$17</f>
        <v>2.7585705518526846</v>
      </c>
      <c r="O28" s="166"/>
      <c r="P28" s="168">
        <f>AO17</f>
        <v>34.871099050203533</v>
      </c>
      <c r="Q28" s="168">
        <f>AP17</f>
        <v>3.3696079716795633</v>
      </c>
      <c r="R28" s="168">
        <f>AQ17</f>
        <v>44.131786000000005</v>
      </c>
      <c r="S28" s="168">
        <f>AR17</f>
        <v>1.0834130663296153</v>
      </c>
      <c r="T28" s="4"/>
      <c r="U28" s="4"/>
      <c r="V28" s="392" t="s">
        <v>642</v>
      </c>
      <c r="W28" s="167"/>
      <c r="X28" s="167"/>
      <c r="Y28" s="164"/>
      <c r="Z28" s="164"/>
      <c r="AA28" s="167"/>
      <c r="AB28" s="164"/>
      <c r="AC28" s="164"/>
      <c r="AD28" s="164"/>
      <c r="AE28" s="4"/>
      <c r="AF28" s="4"/>
      <c r="AG28" s="4"/>
      <c r="AH28" s="4"/>
      <c r="AI28" s="4"/>
      <c r="AJ28" s="4"/>
      <c r="AK28" s="4"/>
      <c r="AL28" s="4"/>
      <c r="AM28" s="4"/>
      <c r="AN28" s="4"/>
      <c r="AO28" s="4"/>
      <c r="AP28" s="4"/>
      <c r="AQ28" s="4"/>
      <c r="AR28" s="4"/>
      <c r="AS28" s="4"/>
      <c r="AT28" s="391"/>
      <c r="AU28" s="164"/>
      <c r="AV28" s="164"/>
      <c r="AW28" s="164"/>
      <c r="AX28" s="164"/>
      <c r="AY28" s="164"/>
      <c r="AZ28" s="167"/>
      <c r="BA28" s="164"/>
      <c r="BB28" s="164"/>
      <c r="BC28" s="164"/>
      <c r="BD28" s="4"/>
      <c r="BE28" s="4"/>
      <c r="BF28" s="4"/>
      <c r="BG28" s="164"/>
      <c r="BH28" s="164"/>
      <c r="BI28" s="164"/>
      <c r="BJ28" s="164"/>
      <c r="BK28" s="164"/>
      <c r="BL28" s="164"/>
      <c r="BM28" s="164"/>
      <c r="BN28" s="164"/>
      <c r="BO28" s="164"/>
      <c r="BP28" s="164"/>
      <c r="BQ28" s="164"/>
      <c r="BR28" s="164"/>
      <c r="BS28" s="164"/>
      <c r="BT28" s="164"/>
      <c r="BU28" s="164"/>
      <c r="BV28" s="164"/>
      <c r="BW28" s="164"/>
      <c r="BX28" s="164"/>
      <c r="BY28" s="164"/>
      <c r="BZ28" s="164"/>
      <c r="CA28" s="164"/>
      <c r="CB28" s="164"/>
      <c r="CC28" s="164"/>
    </row>
    <row r="29" spans="1:90">
      <c r="A29" s="4"/>
      <c r="B29" s="4"/>
      <c r="C29" s="4"/>
      <c r="D29" s="4"/>
      <c r="E29" s="4"/>
      <c r="F29" s="4"/>
      <c r="G29" s="4"/>
      <c r="H29" s="168" t="str">
        <f>"("&amp;FIXED(H28-((1.96*(SQRT(((H28/100)*(1-H28/100))/$CF$9)))*100),1)&amp;$CE$16&amp;FIXED(H28+((1.96*(SQRT(((H28/100)*(1-H28/100))/$CF$9)))*100),1)&amp;")"</f>
        <v>(1.7-2.6)</v>
      </c>
      <c r="I29" s="4"/>
      <c r="J29" s="4"/>
      <c r="K29" s="168" t="str">
        <f>"("&amp;FIXED(K28-((1.96*(SQRT(((K28/100)*(1-K28/100))/$CG$9)))*100),1)&amp;$CE$16&amp;FIXED(K28+((1.96*(SQRT(((K28/100)*(1-K28/100))/$CG$9)))*100),1)&amp;")"</f>
        <v>(1.4-2.9)</v>
      </c>
      <c r="L29" s="4"/>
      <c r="M29" s="4"/>
      <c r="N29" s="168" t="str">
        <f>"("&amp;FIXED(N28-((1.96*(SQRT(((N28/100)*(1-N28/100))/$CH$9)))*100),1)&amp;$CE$16&amp;FIXED(N28+((1.96*(SQRT(((N28/100)*(1-N28/100))/$CH$9)))*100),1)&amp;")"</f>
        <v>(0.3-5.3)</v>
      </c>
      <c r="O29" s="4"/>
      <c r="P29" s="4"/>
      <c r="Q29" s="4"/>
      <c r="R29" s="4"/>
      <c r="S29" s="168" t="str">
        <f>"("&amp;FIXED(S28-((1.96*(SQRT(((S28/100)*(1-S28/100))/$CI$9)))*100),1)&amp;$CE$16&amp;FIXED(S28+((1.96*(SQRT(((S28/100)*(1-S28/100))/$CI$9)))*100),1)&amp;")"</f>
        <v>(0.3-1.9)</v>
      </c>
      <c r="T29" s="4"/>
      <c r="U29" s="4"/>
      <c r="V29" s="393" t="s">
        <v>643</v>
      </c>
      <c r="W29" s="167"/>
      <c r="X29" s="167"/>
      <c r="Y29" s="164"/>
      <c r="Z29" s="164"/>
      <c r="AA29" s="167"/>
      <c r="AB29" s="164"/>
      <c r="AC29" s="164"/>
      <c r="AD29" s="164"/>
      <c r="AE29" s="4"/>
      <c r="AF29" s="4"/>
      <c r="AG29" s="4"/>
      <c r="AH29" s="4"/>
      <c r="AI29" s="4"/>
      <c r="AJ29" s="4"/>
      <c r="AK29" s="4"/>
      <c r="AL29" s="4"/>
      <c r="AM29" s="4"/>
      <c r="AN29" s="4"/>
      <c r="AO29" s="4"/>
      <c r="AP29" s="4"/>
      <c r="AQ29" s="4"/>
      <c r="AR29" s="4"/>
      <c r="AS29" s="4"/>
      <c r="AT29" s="391"/>
      <c r="AU29" s="164"/>
      <c r="AV29" s="164"/>
      <c r="AW29" s="164"/>
      <c r="AX29" s="164"/>
      <c r="AY29" s="164"/>
      <c r="AZ29" s="167"/>
      <c r="BA29" s="164"/>
      <c r="BB29" s="164"/>
      <c r="BC29" s="164"/>
      <c r="BD29" s="4"/>
      <c r="BE29" s="4"/>
      <c r="BF29" s="4"/>
      <c r="BG29" s="164"/>
      <c r="BH29" s="164"/>
      <c r="BI29" s="164"/>
      <c r="BJ29" s="164"/>
      <c r="BK29" s="164"/>
      <c r="BL29" s="164"/>
      <c r="BM29" s="164"/>
      <c r="BN29" s="164"/>
      <c r="BO29" s="164"/>
      <c r="BP29" s="164"/>
      <c r="BQ29" s="164"/>
      <c r="BR29" s="164"/>
      <c r="BS29" s="164"/>
      <c r="BT29" s="164"/>
      <c r="BU29" s="164"/>
      <c r="BV29" s="164"/>
      <c r="BW29" s="164"/>
      <c r="BX29" s="164"/>
      <c r="BY29" s="164"/>
      <c r="BZ29" s="164"/>
      <c r="CA29" s="164"/>
      <c r="CB29" s="164"/>
      <c r="CC29" s="164"/>
    </row>
    <row r="30" spans="1:90">
      <c r="A30" s="4"/>
      <c r="B30" s="165" t="str">
        <f>V16</f>
        <v>Social isolation</v>
      </c>
      <c r="C30" s="167">
        <f>W16</f>
        <v>1.57</v>
      </c>
      <c r="D30" s="164"/>
      <c r="E30" s="168">
        <f>Z16</f>
        <v>5.2186177715091677</v>
      </c>
      <c r="F30" s="168">
        <f>AA16</f>
        <v>2.8886849566491808</v>
      </c>
      <c r="G30" s="168">
        <f>AB16</f>
        <v>58.16783307</v>
      </c>
      <c r="H30" s="168">
        <f>AC16</f>
        <v>1.0119318779604225</v>
      </c>
      <c r="I30" s="167"/>
      <c r="J30" s="168">
        <f>$AE$16</f>
        <v>6.1845549738219887</v>
      </c>
      <c r="K30" s="168">
        <f>$AH$16</f>
        <v>1.1840522260401269</v>
      </c>
      <c r="L30" s="167"/>
      <c r="M30" s="168">
        <f>$AJ$16</f>
        <v>4.5317220543806647</v>
      </c>
      <c r="N30" s="168">
        <f>$AM$16</f>
        <v>0.91244573927555772</v>
      </c>
      <c r="O30" s="167"/>
      <c r="P30" s="168">
        <f>AO16</f>
        <v>4.3290043290043299</v>
      </c>
      <c r="Q30" s="168">
        <f>AP16</f>
        <v>2.4081115335868195</v>
      </c>
      <c r="R30" s="168">
        <f>AQ16</f>
        <v>57.398804816029994</v>
      </c>
      <c r="S30" s="168">
        <f>AR16</f>
        <v>0.77426796309678025</v>
      </c>
      <c r="T30" s="4"/>
      <c r="U30" s="4"/>
      <c r="V30" s="393" t="s">
        <v>644</v>
      </c>
      <c r="W30" s="167"/>
      <c r="X30" s="167"/>
      <c r="Y30" s="164"/>
      <c r="Z30" s="164"/>
      <c r="AA30" s="167"/>
      <c r="AB30" s="164"/>
      <c r="AC30" s="164"/>
      <c r="AD30" s="164"/>
      <c r="AE30" s="4"/>
      <c r="AF30" s="4"/>
      <c r="AG30" s="4"/>
      <c r="AH30" s="4"/>
      <c r="AI30" s="4"/>
      <c r="AJ30" s="4"/>
      <c r="AK30" s="4"/>
      <c r="AL30" s="4"/>
      <c r="AM30" s="4"/>
      <c r="AN30" s="4"/>
      <c r="AO30" s="4"/>
      <c r="AP30" s="4"/>
      <c r="AQ30" s="4"/>
      <c r="AR30" s="4"/>
      <c r="AS30" s="4"/>
      <c r="AT30" s="391"/>
      <c r="AU30" s="164"/>
      <c r="AV30" s="164"/>
      <c r="AW30" s="164"/>
      <c r="AX30" s="164"/>
      <c r="AY30" s="164"/>
      <c r="AZ30" s="167"/>
      <c r="BA30" s="164"/>
      <c r="BB30" s="164"/>
      <c r="BC30" s="164"/>
      <c r="BD30" s="4"/>
      <c r="BE30" s="4"/>
      <c r="BF30" s="4"/>
      <c r="BG30" s="164"/>
      <c r="BH30" s="164"/>
      <c r="BI30" s="164"/>
      <c r="BJ30" s="164"/>
      <c r="BK30" s="164"/>
      <c r="BL30" s="164"/>
      <c r="BM30" s="164"/>
      <c r="BN30" s="164"/>
      <c r="BO30" s="164"/>
      <c r="BP30" s="164"/>
      <c r="BQ30" s="164"/>
      <c r="BR30" s="164"/>
      <c r="BS30" s="164"/>
      <c r="BT30" s="164"/>
      <c r="BU30" s="164"/>
      <c r="BV30" s="164"/>
      <c r="BW30" s="164"/>
      <c r="BX30" s="164"/>
      <c r="BY30" s="164"/>
      <c r="BZ30" s="164"/>
      <c r="CA30" s="164"/>
      <c r="CB30" s="164"/>
      <c r="CC30" s="164"/>
    </row>
    <row r="31" spans="1:90">
      <c r="A31" s="4"/>
      <c r="B31" s="4"/>
      <c r="C31" s="4"/>
      <c r="D31" s="4"/>
      <c r="E31" s="4"/>
      <c r="F31" s="4"/>
      <c r="G31" s="4"/>
      <c r="H31" s="168" t="str">
        <f>"("&amp;FIXED(H30-((1.96*(SQRT(((H30/100)*(1-H30/100))/$CF$9)))*100),1)&amp;$CE$16&amp;FIXED(H30+((1.96*(SQRT(((H30/100)*(1-H30/100))/$CF$9)))*100),1)&amp;")"</f>
        <v>(0.7-1.3)</v>
      </c>
      <c r="I31" s="4"/>
      <c r="J31" s="4"/>
      <c r="K31" s="168" t="str">
        <f>"("&amp;FIXED(K30-((1.96*(SQRT(((K30/100)*(1-K30/100))/$CG$9)))*100),1)&amp;$CE$16&amp;FIXED(K30+((1.96*(SQRT(((K30/100)*(1-K30/100))/$CG$9)))*100),1)&amp;")"</f>
        <v>(0.6-1.8)</v>
      </c>
      <c r="L31" s="4"/>
      <c r="M31" s="4"/>
      <c r="N31" s="168" t="s">
        <v>1101</v>
      </c>
      <c r="O31" s="4"/>
      <c r="P31" s="4"/>
      <c r="Q31" s="4"/>
      <c r="R31" s="4"/>
      <c r="S31" s="168" t="str">
        <f>"("&amp;FIXED(S30-((1.96*(SQRT(((S30/100)*(1-S30/100))/$CI$9)))*100),1)&amp;$CE$16&amp;FIXED(S30+((1.96*(SQRT(((S30/100)*(1-S30/100))/$CI$9)))*100),1)&amp;")"</f>
        <v>(0.1-1.4)</v>
      </c>
      <c r="T31" s="4"/>
      <c r="U31" s="4"/>
      <c r="V31" s="393" t="s">
        <v>645</v>
      </c>
      <c r="W31" s="184"/>
      <c r="X31" s="184"/>
      <c r="Y31" s="164"/>
      <c r="Z31" s="164"/>
      <c r="AA31" s="167"/>
      <c r="AB31" s="164"/>
      <c r="AC31" s="164"/>
      <c r="AD31" s="164"/>
      <c r="AE31" s="4"/>
      <c r="AF31" s="4"/>
      <c r="AG31" s="4"/>
      <c r="AH31" s="4"/>
      <c r="AI31" s="4"/>
      <c r="AJ31" s="4"/>
      <c r="AK31" s="4"/>
      <c r="AL31" s="4"/>
      <c r="AM31" s="4"/>
      <c r="AN31" s="4"/>
      <c r="AO31" s="4"/>
      <c r="AP31" s="4"/>
      <c r="AQ31" s="4"/>
      <c r="AR31" s="4"/>
      <c r="AS31" s="4"/>
      <c r="AT31" s="391"/>
      <c r="AU31" s="164"/>
      <c r="AV31" s="164"/>
      <c r="AW31" s="164"/>
      <c r="AX31" s="164"/>
      <c r="AY31" s="164"/>
      <c r="AZ31" s="167"/>
      <c r="BA31" s="164"/>
      <c r="BB31" s="164"/>
      <c r="BC31" s="164"/>
      <c r="BD31" s="4"/>
      <c r="BE31" s="4"/>
      <c r="BF31" s="4"/>
      <c r="BG31" s="164"/>
      <c r="BH31" s="164"/>
      <c r="BI31" s="164"/>
      <c r="BJ31" s="164"/>
      <c r="BK31" s="164"/>
      <c r="BL31" s="164"/>
      <c r="BM31" s="164"/>
      <c r="BN31" s="164"/>
      <c r="BO31" s="164"/>
      <c r="BP31" s="164"/>
      <c r="BQ31" s="164"/>
      <c r="BR31" s="164"/>
      <c r="BS31" s="164"/>
      <c r="BT31" s="164"/>
      <c r="BU31" s="164"/>
      <c r="BV31" s="164"/>
      <c r="BW31" s="164"/>
      <c r="BX31" s="164"/>
      <c r="BY31" s="164"/>
      <c r="BZ31" s="164"/>
      <c r="CA31" s="164"/>
      <c r="CB31" s="164"/>
      <c r="CC31" s="164"/>
    </row>
    <row r="32" spans="1:90">
      <c r="A32" s="4"/>
      <c r="B32" s="413" t="str">
        <f>V18</f>
        <v>Total</v>
      </c>
      <c r="C32" s="620"/>
      <c r="D32" s="164"/>
      <c r="E32" s="620"/>
      <c r="F32" s="626">
        <f>AA18</f>
        <v>69.430999031626655</v>
      </c>
      <c r="G32" s="620"/>
      <c r="H32" s="185">
        <f>AC18</f>
        <v>38.202588887887337</v>
      </c>
      <c r="I32" s="620"/>
      <c r="J32" s="620"/>
      <c r="K32" s="185">
        <f>$AH$18</f>
        <v>36.447242258489887</v>
      </c>
      <c r="L32" s="620"/>
      <c r="M32" s="620"/>
      <c r="N32" s="185">
        <f>$AM$18</f>
        <v>33.642004233605185</v>
      </c>
      <c r="O32" s="620"/>
      <c r="P32" s="620"/>
      <c r="Q32" s="626">
        <f>AP18</f>
        <v>78.512100612516662</v>
      </c>
      <c r="R32" s="620"/>
      <c r="S32" s="185">
        <f>AR18</f>
        <v>44.896716513512814</v>
      </c>
      <c r="T32" s="4"/>
      <c r="U32" s="4"/>
      <c r="V32" s="164"/>
      <c r="W32" s="167"/>
      <c r="X32" s="167"/>
      <c r="Y32" s="164"/>
      <c r="Z32" s="164"/>
      <c r="AA32" s="167"/>
      <c r="AB32" s="164"/>
      <c r="AC32" s="164"/>
      <c r="AD32" s="164"/>
      <c r="AE32" s="4"/>
      <c r="AF32" s="4"/>
      <c r="AG32" s="4"/>
      <c r="AH32" s="4"/>
      <c r="AI32" s="4"/>
      <c r="AJ32" s="4"/>
      <c r="AK32" s="4"/>
      <c r="AL32" s="4"/>
      <c r="AM32" s="4"/>
      <c r="AN32" s="4"/>
      <c r="AO32" s="4"/>
      <c r="AP32" s="4"/>
      <c r="AQ32" s="4"/>
      <c r="AR32" s="4"/>
      <c r="AS32" s="4"/>
      <c r="AT32" s="391"/>
      <c r="AU32" s="164"/>
      <c r="AV32" s="164"/>
      <c r="AW32" s="164"/>
      <c r="AX32" s="164"/>
      <c r="AY32" s="164"/>
      <c r="AZ32" s="167"/>
      <c r="BA32" s="164"/>
      <c r="BB32" s="164"/>
      <c r="BC32" s="164"/>
      <c r="BD32" s="4"/>
      <c r="BE32" s="4"/>
      <c r="BF32" s="4"/>
      <c r="BG32" s="164"/>
      <c r="BH32" s="164"/>
      <c r="BI32" s="164"/>
      <c r="BJ32" s="164"/>
      <c r="BK32" s="164"/>
      <c r="BL32" s="164"/>
      <c r="BM32" s="164"/>
      <c r="BN32" s="164"/>
      <c r="BO32" s="164"/>
      <c r="BP32" s="164"/>
      <c r="BQ32" s="164"/>
      <c r="BR32" s="164"/>
      <c r="BS32" s="164"/>
      <c r="BT32" s="164"/>
      <c r="BU32" s="164"/>
      <c r="BV32" s="164"/>
      <c r="BW32" s="164"/>
      <c r="BX32" s="164"/>
      <c r="BY32" s="164"/>
      <c r="BZ32" s="164"/>
      <c r="CA32" s="164"/>
      <c r="CB32" s="164"/>
      <c r="CC32" s="164"/>
    </row>
    <row r="33" spans="1:81">
      <c r="A33" s="4"/>
      <c r="B33" s="544"/>
      <c r="C33" s="544"/>
      <c r="D33" s="544"/>
      <c r="E33" s="544"/>
      <c r="F33" s="544"/>
      <c r="G33" s="544"/>
      <c r="H33" s="171" t="str">
        <f>"("&amp;FIXED(H32-((1.96*(SQRT(((H32/100)*(1-H32/100))/$CF$11)))*100),1)&amp;$CE$16&amp;FIXED(H32+((1.96*(SQRT(((H32/100)*(1-H32/100))/$CF$11)))*100),1)&amp;")"</f>
        <v>(37.2-39.2)</v>
      </c>
      <c r="I33" s="622"/>
      <c r="J33" s="622"/>
      <c r="K33" s="171" t="str">
        <f>"("&amp;FIXED(K32-((1.96*(SQRT(((K32/100)*(1-K32/100))/$CG$11)))*100),1)&amp;$CE$16&amp;FIXED(K32+((1.96*(SQRT(((K32/100)*(1-K32/100))/$CG$11)))*100),1)&amp;")"</f>
        <v>(34.8-38.1)</v>
      </c>
      <c r="L33" s="622"/>
      <c r="M33" s="622"/>
      <c r="N33" s="171" t="str">
        <f>"("&amp;FIXED(N32-((1.96*(SQRT(((N32/100)*(1-N32/100))/$CH$11)))*100),1)&amp;$CE$16&amp;FIXED(N32+((1.96*(SQRT(((N32/100)*(1-N32/100))/$CH$11)))*100),1)&amp;")"</f>
        <v>(30.1-37.2)</v>
      </c>
      <c r="O33" s="544"/>
      <c r="P33" s="544"/>
      <c r="Q33" s="544"/>
      <c r="R33" s="544"/>
      <c r="S33" s="171" t="str">
        <f>"("&amp;FIXED(S32-((1.96*(SQRT(((S32/100)*(1-S32/100))/$CI$11)))*100),1)&amp;$CE$16&amp;FIXED(S32+((1.96*(SQRT(((S32/100)*(1-S32/100))/$CI$11)))*100),1)&amp;")"</f>
        <v>(43.1-46.7)</v>
      </c>
      <c r="T33" s="4"/>
      <c r="U33" s="4"/>
      <c r="V33" s="393" t="s">
        <v>653</v>
      </c>
      <c r="W33" s="164"/>
      <c r="X33" s="164"/>
      <c r="Y33" s="164"/>
      <c r="Z33" s="164"/>
      <c r="AA33" s="167"/>
      <c r="AB33" s="164"/>
      <c r="AC33" s="164"/>
      <c r="AD33" s="164"/>
      <c r="AE33" s="4"/>
      <c r="AF33" s="4"/>
      <c r="AG33" s="4"/>
      <c r="AH33" s="4"/>
      <c r="AI33" s="4"/>
      <c r="AJ33" s="4"/>
      <c r="AK33" s="4"/>
      <c r="AL33" s="4"/>
      <c r="AM33" s="4"/>
      <c r="AN33" s="4"/>
      <c r="AO33" s="4"/>
      <c r="AP33" s="4"/>
      <c r="AQ33" s="4"/>
      <c r="AR33" s="4"/>
      <c r="AS33" s="4"/>
      <c r="AT33" s="391"/>
      <c r="AU33" s="164"/>
      <c r="AV33" s="164"/>
      <c r="AW33" s="164"/>
      <c r="AX33" s="164"/>
      <c r="AY33" s="164"/>
      <c r="AZ33" s="167"/>
      <c r="BA33" s="164"/>
      <c r="BB33" s="164"/>
      <c r="BC33" s="164"/>
      <c r="BD33" s="4"/>
      <c r="BE33" s="4"/>
      <c r="BF33" s="4"/>
      <c r="BG33" s="164"/>
      <c r="BH33" s="164"/>
      <c r="BI33" s="164"/>
      <c r="BJ33" s="164"/>
      <c r="BK33" s="164"/>
      <c r="BL33" s="164"/>
      <c r="BM33" s="164"/>
      <c r="BN33" s="164"/>
      <c r="BO33" s="164"/>
      <c r="BP33" s="164"/>
      <c r="BQ33" s="164"/>
      <c r="BR33" s="164"/>
      <c r="BS33" s="164"/>
      <c r="BT33" s="164"/>
      <c r="BU33" s="164"/>
      <c r="BV33" s="164"/>
      <c r="BW33" s="164"/>
      <c r="BX33" s="164"/>
      <c r="BY33" s="164"/>
      <c r="BZ33" s="164"/>
      <c r="CA33" s="164"/>
      <c r="CB33" s="164"/>
      <c r="CC33" s="164"/>
    </row>
    <row r="34" spans="1:81">
      <c r="A34" s="4"/>
      <c r="B34" s="4"/>
      <c r="C34" s="4"/>
      <c r="D34" s="4"/>
      <c r="E34" s="4"/>
      <c r="F34" s="4"/>
      <c r="G34" s="4"/>
      <c r="H34" s="4"/>
      <c r="I34" s="4"/>
      <c r="J34" s="4"/>
      <c r="K34" s="4"/>
      <c r="L34" s="4"/>
      <c r="M34" s="4"/>
      <c r="N34" s="4"/>
      <c r="O34" s="4"/>
      <c r="P34" s="4"/>
      <c r="Q34" s="4"/>
      <c r="R34" s="4"/>
      <c r="S34" s="4"/>
      <c r="T34" s="4"/>
      <c r="U34" s="4"/>
      <c r="V34" s="164"/>
      <c r="W34" s="164"/>
      <c r="X34" s="164"/>
      <c r="Y34" s="164"/>
      <c r="Z34" s="164"/>
      <c r="AA34" s="167"/>
      <c r="AB34" s="164"/>
      <c r="AC34" s="164"/>
      <c r="AD34" s="164"/>
      <c r="AE34" s="4"/>
      <c r="AF34" s="4"/>
      <c r="AG34" s="4"/>
      <c r="AH34" s="4"/>
      <c r="AI34" s="4"/>
      <c r="AJ34" s="4"/>
      <c r="AK34" s="4"/>
      <c r="AL34" s="4"/>
      <c r="AM34" s="4"/>
      <c r="AN34" s="4"/>
      <c r="AO34" s="4"/>
      <c r="AP34" s="4"/>
      <c r="AQ34" s="4"/>
      <c r="AR34" s="4"/>
      <c r="AS34" s="4"/>
      <c r="AT34" s="391"/>
      <c r="AU34" s="164"/>
      <c r="AV34" s="164"/>
      <c r="AW34" s="164"/>
      <c r="AX34" s="164"/>
      <c r="AY34" s="164"/>
      <c r="AZ34" s="167"/>
      <c r="BA34" s="164"/>
      <c r="BB34" s="164"/>
      <c r="BC34" s="164"/>
      <c r="BD34" s="4"/>
      <c r="BE34" s="4"/>
      <c r="BF34" s="4"/>
      <c r="BG34" s="164"/>
      <c r="BH34" s="164"/>
      <c r="BI34" s="164"/>
      <c r="BJ34" s="164"/>
      <c r="BK34" s="164"/>
      <c r="BL34" s="164"/>
      <c r="BM34" s="164"/>
      <c r="BN34" s="164"/>
      <c r="BO34" s="164"/>
      <c r="BP34" s="164"/>
      <c r="BQ34" s="164"/>
      <c r="BR34" s="164"/>
      <c r="BS34" s="164"/>
      <c r="BT34" s="164"/>
      <c r="BU34" s="164"/>
      <c r="BV34" s="164"/>
      <c r="BW34" s="164"/>
      <c r="BX34" s="164"/>
      <c r="BY34" s="164"/>
      <c r="BZ34" s="164"/>
      <c r="CA34" s="164"/>
      <c r="CB34" s="164"/>
      <c r="CC34" s="164"/>
    </row>
    <row r="35" spans="1:81">
      <c r="A35" s="4"/>
      <c r="B35" s="4"/>
      <c r="C35" s="4"/>
      <c r="D35" s="4"/>
      <c r="E35" s="4"/>
      <c r="F35" s="4"/>
      <c r="G35" s="4"/>
      <c r="H35" s="4"/>
      <c r="I35" s="4"/>
      <c r="J35" s="4"/>
      <c r="K35" s="4"/>
      <c r="L35" s="4"/>
      <c r="M35" s="4"/>
      <c r="N35" s="4"/>
      <c r="O35" s="4"/>
      <c r="P35" s="4"/>
      <c r="Q35" s="4"/>
      <c r="R35" s="4"/>
      <c r="S35" s="4"/>
      <c r="T35" s="4"/>
      <c r="U35" s="4"/>
      <c r="V35" s="164"/>
      <c r="W35" s="164"/>
      <c r="X35" s="164"/>
      <c r="Y35" s="164"/>
      <c r="Z35" s="164"/>
      <c r="AA35" s="167"/>
      <c r="AB35" s="164"/>
      <c r="AC35" s="164"/>
      <c r="AD35" s="164"/>
      <c r="AE35" s="4"/>
      <c r="AF35" s="4"/>
      <c r="AG35" s="4"/>
      <c r="AH35" s="4"/>
      <c r="AI35" s="4"/>
      <c r="AJ35" s="4"/>
      <c r="AK35" s="4"/>
      <c r="AL35" s="4"/>
      <c r="AM35" s="4"/>
      <c r="AN35" s="4"/>
      <c r="AO35" s="4"/>
      <c r="AP35" s="4"/>
      <c r="AQ35" s="4"/>
      <c r="AR35" s="4"/>
      <c r="AS35" s="4"/>
      <c r="AT35" s="391"/>
      <c r="AU35" s="164"/>
      <c r="AV35" s="164"/>
      <c r="AW35" s="164"/>
      <c r="AX35" s="164"/>
      <c r="AY35" s="164"/>
      <c r="AZ35" s="167"/>
      <c r="BA35" s="164"/>
      <c r="BB35" s="164"/>
      <c r="BC35" s="164"/>
      <c r="BD35" s="4"/>
      <c r="BE35" s="4"/>
      <c r="BF35" s="4"/>
      <c r="BG35" s="164"/>
      <c r="BH35" s="164"/>
      <c r="BI35" s="164"/>
      <c r="BJ35" s="164"/>
      <c r="BK35" s="164"/>
      <c r="BL35" s="164"/>
      <c r="BM35" s="164"/>
      <c r="BN35" s="164"/>
      <c r="BO35" s="164"/>
      <c r="BP35" s="164"/>
      <c r="BQ35" s="164"/>
      <c r="BR35" s="164"/>
      <c r="BS35" s="164"/>
      <c r="BT35" s="164"/>
      <c r="BU35" s="164"/>
      <c r="BV35" s="164"/>
      <c r="BW35" s="164"/>
      <c r="BX35" s="164"/>
      <c r="BY35" s="164"/>
      <c r="BZ35" s="164"/>
      <c r="CA35" s="164"/>
      <c r="CB35" s="164"/>
      <c r="CC35" s="164"/>
    </row>
    <row r="36" spans="1:81" ht="14.4" customHeight="1">
      <c r="A36" s="4"/>
      <c r="B36" s="4"/>
      <c r="C36" s="4"/>
      <c r="D36" s="4"/>
      <c r="E36" s="4"/>
      <c r="F36" s="4"/>
      <c r="G36" s="4"/>
      <c r="H36" s="4"/>
      <c r="I36" s="4"/>
      <c r="J36" s="4"/>
      <c r="K36" s="4"/>
      <c r="L36" s="4"/>
      <c r="M36" s="4"/>
      <c r="N36" s="4"/>
      <c r="O36" s="4"/>
      <c r="P36" s="4"/>
      <c r="Q36" s="4"/>
      <c r="R36" s="4"/>
      <c r="S36" s="4"/>
      <c r="T36" s="4"/>
      <c r="U36" s="4"/>
      <c r="V36" s="164"/>
      <c r="W36" s="164"/>
      <c r="X36" s="164"/>
      <c r="Y36" s="164"/>
      <c r="Z36" s="164"/>
      <c r="AA36" s="167"/>
      <c r="AB36" s="164"/>
      <c r="AC36" s="164"/>
      <c r="AD36" s="164"/>
      <c r="AE36" s="4"/>
      <c r="AF36" s="4"/>
      <c r="AG36" s="4"/>
      <c r="AH36" s="4"/>
      <c r="AI36" s="4"/>
      <c r="AJ36" s="4"/>
      <c r="AK36" s="4"/>
      <c r="AL36" s="4"/>
      <c r="AM36" s="4"/>
      <c r="AN36" s="4"/>
      <c r="AO36" s="4"/>
      <c r="AP36" s="4"/>
      <c r="AQ36" s="4"/>
      <c r="AR36" s="4"/>
      <c r="AS36" s="4"/>
      <c r="AT36" s="391"/>
      <c r="AU36" s="164"/>
      <c r="AV36" s="164"/>
      <c r="AW36" s="164"/>
      <c r="AX36" s="164"/>
      <c r="AY36" s="164"/>
      <c r="AZ36" s="167"/>
      <c r="BA36" s="164"/>
      <c r="BB36" s="164"/>
      <c r="BC36" s="164"/>
      <c r="BD36" s="4"/>
      <c r="BE36" s="4"/>
      <c r="BF36" s="4"/>
      <c r="BG36" s="164"/>
      <c r="BH36" s="164"/>
      <c r="BI36" s="164"/>
      <c r="BJ36" s="164"/>
      <c r="BK36" s="164"/>
      <c r="BL36" s="164"/>
      <c r="BM36" s="164"/>
      <c r="BN36" s="164"/>
      <c r="BO36" s="164"/>
      <c r="BP36" s="164"/>
      <c r="BQ36" s="164"/>
      <c r="BR36" s="164"/>
      <c r="BS36" s="164"/>
      <c r="BT36" s="164"/>
      <c r="BU36" s="164"/>
      <c r="BV36" s="164"/>
      <c r="BW36" s="164"/>
      <c r="BX36" s="164"/>
      <c r="BY36" s="164"/>
      <c r="BZ36" s="164"/>
      <c r="CA36" s="164"/>
      <c r="CB36" s="164"/>
      <c r="CC36" s="164"/>
    </row>
    <row r="37" spans="1:81">
      <c r="A37" s="4"/>
      <c r="B37" s="4"/>
      <c r="C37" s="4"/>
      <c r="D37" s="4"/>
      <c r="E37" s="4"/>
      <c r="F37" s="4"/>
      <c r="G37" s="4"/>
      <c r="H37" s="4"/>
      <c r="I37" s="4"/>
      <c r="J37" s="4"/>
      <c r="K37" s="4"/>
      <c r="L37" s="4"/>
      <c r="M37" s="4"/>
      <c r="N37" s="4"/>
      <c r="O37" s="4"/>
      <c r="P37" s="4"/>
      <c r="Q37" s="4"/>
      <c r="R37" s="4"/>
      <c r="S37" s="4"/>
      <c r="T37" s="4"/>
      <c r="U37" s="4"/>
      <c r="V37" s="164"/>
      <c r="W37" s="164"/>
      <c r="X37" s="164"/>
      <c r="Y37" s="164"/>
      <c r="Z37" s="164"/>
      <c r="AA37" s="167"/>
      <c r="AB37" s="164"/>
      <c r="AC37" s="164"/>
      <c r="AD37" s="164"/>
      <c r="AE37" s="4"/>
      <c r="AF37" s="4"/>
      <c r="AG37" s="4"/>
      <c r="AH37" s="4"/>
      <c r="AI37" s="4"/>
      <c r="AJ37" s="4"/>
      <c r="AK37" s="4"/>
      <c r="AL37" s="4"/>
      <c r="AM37" s="4"/>
      <c r="AN37" s="4"/>
      <c r="AO37" s="4"/>
      <c r="AP37" s="4"/>
      <c r="AQ37" s="4"/>
      <c r="AR37" s="4"/>
      <c r="AS37" s="4"/>
      <c r="AT37" s="391"/>
      <c r="AU37" s="164"/>
      <c r="AV37" s="164"/>
      <c r="AW37" s="164"/>
      <c r="AX37" s="164"/>
      <c r="AY37" s="164"/>
      <c r="AZ37" s="167"/>
      <c r="BA37" s="164"/>
      <c r="BB37" s="164"/>
      <c r="BC37" s="164"/>
      <c r="BD37" s="4"/>
      <c r="BE37" s="4"/>
      <c r="BF37" s="4"/>
      <c r="BG37" s="164"/>
      <c r="BH37" s="164"/>
      <c r="BI37" s="164"/>
      <c r="BJ37" s="164"/>
      <c r="BK37" s="164"/>
      <c r="BL37" s="164"/>
      <c r="BM37" s="164"/>
      <c r="BN37" s="164"/>
      <c r="BO37" s="164"/>
      <c r="BP37" s="164"/>
      <c r="BQ37" s="164"/>
      <c r="BR37" s="164"/>
      <c r="BS37" s="164"/>
      <c r="BT37" s="164"/>
      <c r="BU37" s="164"/>
      <c r="BV37" s="164"/>
      <c r="BW37" s="164"/>
      <c r="BX37" s="164"/>
      <c r="BY37" s="164"/>
      <c r="BZ37" s="164"/>
      <c r="CA37" s="164"/>
      <c r="CB37" s="164"/>
      <c r="CC37" s="164"/>
    </row>
    <row r="38" spans="1:81">
      <c r="A38" s="4"/>
      <c r="B38" s="4"/>
      <c r="C38" s="4"/>
      <c r="D38" s="4"/>
      <c r="E38" s="4"/>
      <c r="F38" s="4"/>
      <c r="G38" s="4"/>
      <c r="H38" s="4"/>
      <c r="I38" s="4"/>
      <c r="J38" s="4"/>
      <c r="K38" s="4"/>
      <c r="L38" s="4"/>
      <c r="M38" s="4"/>
      <c r="N38" s="4"/>
      <c r="O38" s="4"/>
      <c r="P38" s="4"/>
      <c r="Q38" s="4"/>
      <c r="R38" s="4"/>
      <c r="S38" s="4"/>
      <c r="T38" s="4"/>
      <c r="U38" s="4"/>
      <c r="V38" s="164"/>
      <c r="W38" s="164"/>
      <c r="X38" s="164"/>
      <c r="Y38" s="164"/>
      <c r="Z38" s="164"/>
      <c r="AA38" s="167"/>
      <c r="AB38" s="164"/>
      <c r="AC38" s="164"/>
      <c r="AD38" s="164"/>
      <c r="AE38" s="4"/>
      <c r="AF38" s="4"/>
      <c r="AG38" s="4"/>
      <c r="AH38" s="4"/>
      <c r="AI38" s="4"/>
      <c r="AJ38" s="4"/>
      <c r="AK38" s="4"/>
      <c r="AL38" s="4"/>
      <c r="AM38" s="4"/>
      <c r="AN38" s="4"/>
      <c r="AO38" s="4"/>
      <c r="AP38" s="4"/>
      <c r="AQ38" s="4"/>
      <c r="AR38" s="4"/>
      <c r="AS38" s="4"/>
      <c r="AT38" s="391"/>
      <c r="AU38" s="164"/>
      <c r="AV38" s="164"/>
      <c r="AW38" s="164"/>
      <c r="AX38" s="164"/>
      <c r="AY38" s="164"/>
      <c r="AZ38" s="167"/>
      <c r="BA38" s="164"/>
      <c r="BB38" s="164"/>
      <c r="BC38" s="164"/>
      <c r="BD38" s="4"/>
      <c r="BE38" s="4"/>
      <c r="BF38" s="4"/>
      <c r="BG38" s="164"/>
      <c r="BH38" s="164"/>
      <c r="BI38" s="164"/>
      <c r="BJ38" s="164"/>
      <c r="BK38" s="164"/>
      <c r="BL38" s="164"/>
      <c r="BM38" s="164"/>
      <c r="BN38" s="164"/>
      <c r="BO38" s="164"/>
      <c r="BP38" s="164"/>
      <c r="BQ38" s="164"/>
      <c r="BR38" s="164"/>
      <c r="BS38" s="164"/>
      <c r="BT38" s="164"/>
      <c r="BU38" s="164"/>
      <c r="BV38" s="164"/>
      <c r="BW38" s="164"/>
      <c r="BX38" s="164"/>
      <c r="BY38" s="164"/>
      <c r="BZ38" s="164"/>
      <c r="CA38" s="164"/>
      <c r="CB38" s="164"/>
      <c r="CC38" s="164"/>
    </row>
    <row r="39" spans="1:81">
      <c r="A39" s="4"/>
      <c r="B39" s="4"/>
      <c r="C39" s="4"/>
      <c r="D39" s="4"/>
      <c r="E39" s="4"/>
      <c r="F39" s="4"/>
      <c r="G39" s="4"/>
      <c r="H39" s="4"/>
      <c r="I39" s="4"/>
      <c r="J39" s="4"/>
      <c r="K39" s="4"/>
      <c r="L39" s="4"/>
      <c r="M39" s="4"/>
      <c r="N39" s="4"/>
      <c r="O39" s="4"/>
      <c r="P39" s="4"/>
      <c r="Q39" s="4"/>
      <c r="R39" s="4"/>
      <c r="S39" s="4"/>
      <c r="T39" s="4"/>
      <c r="U39" s="4"/>
      <c r="V39" s="164"/>
      <c r="W39" s="164"/>
      <c r="X39" s="164"/>
      <c r="Y39" s="164"/>
      <c r="Z39" s="164"/>
      <c r="AA39" s="167"/>
      <c r="AB39" s="164"/>
      <c r="AC39" s="164"/>
      <c r="AD39" s="164"/>
      <c r="AE39" s="4"/>
      <c r="AF39" s="4"/>
      <c r="AG39" s="4"/>
      <c r="AH39" s="4"/>
      <c r="AI39" s="4"/>
      <c r="AJ39" s="4"/>
      <c r="AK39" s="4"/>
      <c r="AL39" s="4"/>
      <c r="AM39" s="4"/>
      <c r="AN39" s="4"/>
      <c r="AO39" s="4"/>
      <c r="AP39" s="4"/>
      <c r="AQ39" s="4"/>
      <c r="AR39" s="4"/>
      <c r="AS39" s="4"/>
      <c r="AT39" s="164"/>
      <c r="AU39" s="164"/>
      <c r="AV39" s="164"/>
      <c r="AW39" s="164"/>
      <c r="AX39" s="164"/>
      <c r="AY39" s="164"/>
      <c r="AZ39" s="167"/>
      <c r="BA39" s="164"/>
      <c r="BB39" s="164"/>
      <c r="BC39" s="164"/>
      <c r="BD39" s="4"/>
      <c r="BE39" s="4"/>
      <c r="BF39" s="4"/>
      <c r="BG39" s="164"/>
      <c r="BH39" s="164"/>
      <c r="BI39" s="164"/>
      <c r="BJ39" s="164"/>
      <c r="BK39" s="164"/>
      <c r="BL39" s="164"/>
      <c r="BM39" s="164"/>
      <c r="BN39" s="164"/>
      <c r="BO39" s="164"/>
      <c r="BP39" s="164"/>
      <c r="BQ39" s="164"/>
      <c r="BR39" s="164"/>
      <c r="BS39" s="164"/>
      <c r="BT39" s="164"/>
      <c r="BU39" s="164"/>
      <c r="BV39" s="164"/>
      <c r="BW39" s="164"/>
      <c r="BX39" s="164"/>
      <c r="BY39" s="164"/>
      <c r="BZ39" s="164"/>
      <c r="CA39" s="164"/>
      <c r="CB39" s="164"/>
      <c r="CC39" s="164"/>
    </row>
    <row r="40" spans="1:81">
      <c r="A40" s="4"/>
      <c r="B40" s="4"/>
      <c r="C40" s="4"/>
      <c r="D40" s="4"/>
      <c r="E40" s="4"/>
      <c r="F40" s="4"/>
      <c r="G40" s="4"/>
      <c r="H40" s="4"/>
      <c r="I40" s="4"/>
      <c r="J40" s="4"/>
      <c r="K40" s="4"/>
      <c r="L40" s="4"/>
      <c r="M40" s="4"/>
      <c r="N40" s="4"/>
      <c r="O40" s="4"/>
      <c r="P40" s="4"/>
      <c r="Q40" s="4"/>
      <c r="R40" s="4"/>
      <c r="S40" s="4"/>
      <c r="T40" s="4"/>
      <c r="U40" s="4"/>
      <c r="V40" s="164"/>
      <c r="W40" s="164"/>
      <c r="X40" s="164"/>
      <c r="Y40" s="164"/>
      <c r="Z40" s="164"/>
      <c r="AA40" s="167"/>
      <c r="AB40" s="164"/>
      <c r="AC40" s="164"/>
      <c r="AD40" s="164"/>
      <c r="AE40" s="4"/>
      <c r="AF40" s="4"/>
      <c r="AG40" s="4"/>
      <c r="AH40" s="4"/>
      <c r="AI40" s="4"/>
      <c r="AJ40" s="4"/>
      <c r="AK40" s="4"/>
      <c r="AL40" s="4"/>
      <c r="AM40" s="4"/>
      <c r="AN40" s="4"/>
      <c r="AO40" s="4"/>
      <c r="AP40" s="4"/>
      <c r="AQ40" s="4"/>
      <c r="AR40" s="4"/>
      <c r="AS40" s="4"/>
      <c r="AT40" s="164"/>
      <c r="AU40" s="164"/>
      <c r="AV40" s="164"/>
      <c r="AW40" s="164"/>
      <c r="AX40" s="164"/>
      <c r="AY40" s="164"/>
      <c r="AZ40" s="167"/>
      <c r="BA40" s="164"/>
      <c r="BB40" s="164"/>
      <c r="BC40" s="164"/>
      <c r="BD40" s="4"/>
      <c r="BE40" s="4"/>
      <c r="BF40" s="4"/>
      <c r="BG40" s="164"/>
      <c r="BH40" s="164"/>
      <c r="BI40" s="164"/>
      <c r="BJ40" s="164"/>
      <c r="BK40" s="164"/>
      <c r="BL40" s="164"/>
      <c r="BM40" s="164"/>
      <c r="BN40" s="164"/>
      <c r="BO40" s="164"/>
      <c r="BP40" s="164"/>
      <c r="BQ40" s="164"/>
      <c r="BR40" s="164"/>
      <c r="BS40" s="164"/>
      <c r="BT40" s="164"/>
      <c r="BU40" s="164"/>
      <c r="BV40" s="164"/>
      <c r="BW40" s="164"/>
      <c r="BX40" s="164"/>
      <c r="BY40" s="164"/>
      <c r="BZ40" s="164"/>
      <c r="CA40" s="164"/>
      <c r="CB40" s="164"/>
      <c r="CC40" s="164"/>
    </row>
    <row r="41" spans="1:81">
      <c r="A41" s="4"/>
      <c r="B41" s="4"/>
      <c r="C41" s="4"/>
      <c r="D41" s="4"/>
      <c r="E41" s="4"/>
      <c r="F41" s="4"/>
      <c r="G41" s="4"/>
      <c r="H41" s="4"/>
      <c r="I41" s="4"/>
      <c r="J41" s="4"/>
      <c r="K41" s="4"/>
      <c r="L41" s="4"/>
      <c r="M41" s="4"/>
      <c r="N41" s="4"/>
      <c r="O41" s="4"/>
      <c r="P41" s="4"/>
      <c r="Q41" s="4"/>
      <c r="R41" s="4"/>
      <c r="S41" s="4"/>
      <c r="T41" s="4"/>
      <c r="U41" s="4"/>
      <c r="V41" s="395" t="s">
        <v>651</v>
      </c>
      <c r="W41" s="164"/>
      <c r="X41" s="164"/>
      <c r="Y41" s="164"/>
      <c r="Z41" s="164"/>
      <c r="AA41" s="167"/>
      <c r="AB41" s="164"/>
      <c r="AC41" s="164"/>
      <c r="AD41" s="164"/>
      <c r="AE41" s="4"/>
      <c r="AF41" s="4"/>
      <c r="AG41" s="4"/>
      <c r="AH41" s="4"/>
      <c r="AI41" s="4"/>
      <c r="AJ41" s="4"/>
      <c r="AK41" s="4"/>
      <c r="AL41" s="4"/>
      <c r="AM41" s="4"/>
      <c r="AN41" s="4"/>
      <c r="AO41" s="4"/>
      <c r="AP41" s="4"/>
      <c r="AQ41" s="4"/>
      <c r="AR41" s="4"/>
      <c r="AS41" s="4"/>
      <c r="AT41" s="164"/>
      <c r="AU41" s="164"/>
      <c r="AV41" s="164"/>
      <c r="AW41" s="164"/>
      <c r="AX41" s="164"/>
      <c r="AY41" s="164"/>
      <c r="AZ41" s="167"/>
      <c r="BA41" s="164"/>
      <c r="BB41" s="164"/>
      <c r="BC41" s="164"/>
      <c r="BD41" s="4"/>
      <c r="BE41" s="4"/>
      <c r="BF41" s="4"/>
      <c r="BG41" s="164"/>
      <c r="BH41" s="164"/>
      <c r="BI41" s="164"/>
      <c r="BJ41" s="164"/>
      <c r="BK41" s="164"/>
      <c r="BL41" s="164"/>
      <c r="BM41" s="164"/>
      <c r="BN41" s="164"/>
      <c r="BO41" s="164"/>
      <c r="BP41" s="164"/>
      <c r="BQ41" s="164"/>
      <c r="BR41" s="164"/>
      <c r="BS41" s="164"/>
      <c r="BT41" s="164"/>
      <c r="BU41" s="164"/>
      <c r="BV41" s="164"/>
      <c r="BW41" s="164"/>
      <c r="BX41" s="164"/>
      <c r="BY41" s="164"/>
      <c r="BZ41" s="164"/>
      <c r="CA41" s="164"/>
      <c r="CB41" s="164"/>
      <c r="CC41" s="164"/>
    </row>
    <row r="42" spans="1:81">
      <c r="A42" s="4"/>
      <c r="B42" s="4"/>
      <c r="C42" s="4"/>
      <c r="D42" s="4"/>
      <c r="E42" s="4"/>
      <c r="F42" s="4"/>
      <c r="G42" s="4"/>
      <c r="H42" s="4"/>
      <c r="I42" s="4"/>
      <c r="J42" s="4"/>
      <c r="K42" s="4"/>
      <c r="L42" s="4"/>
      <c r="M42" s="4"/>
      <c r="N42" s="4"/>
      <c r="O42" s="4"/>
      <c r="P42" s="4"/>
      <c r="Q42" s="4"/>
      <c r="R42" s="4"/>
      <c r="S42" s="4"/>
      <c r="T42" s="4"/>
      <c r="U42" s="4"/>
      <c r="V42" s="392" t="s">
        <v>646</v>
      </c>
      <c r="W42" s="164"/>
      <c r="X42" s="164"/>
      <c r="Y42" s="164"/>
      <c r="Z42" s="164"/>
      <c r="AA42" s="167"/>
      <c r="AB42" s="164"/>
      <c r="AC42" s="164"/>
      <c r="AD42" s="164"/>
      <c r="AE42" s="4"/>
      <c r="AF42" s="4"/>
      <c r="AG42" s="4"/>
      <c r="AH42" s="4"/>
      <c r="AI42" s="4"/>
      <c r="AJ42" s="4"/>
      <c r="AK42" s="4"/>
      <c r="AL42" s="4"/>
      <c r="AM42" s="4"/>
      <c r="AN42" s="4"/>
      <c r="AO42" s="4"/>
      <c r="AP42" s="4"/>
      <c r="AQ42" s="4"/>
      <c r="AR42" s="4"/>
      <c r="AS42" s="4"/>
      <c r="AT42" s="164"/>
      <c r="AU42" s="164"/>
      <c r="AV42" s="164"/>
      <c r="AW42" s="164"/>
      <c r="AX42" s="164"/>
      <c r="AY42" s="164"/>
      <c r="AZ42" s="167"/>
      <c r="BA42" s="164"/>
      <c r="BB42" s="164"/>
      <c r="BC42" s="164"/>
      <c r="BD42" s="4"/>
      <c r="BE42" s="4"/>
      <c r="BF42" s="4"/>
      <c r="BG42" s="164"/>
      <c r="BH42" s="164"/>
      <c r="BI42" s="164"/>
      <c r="BJ42" s="164"/>
      <c r="BK42" s="164"/>
      <c r="BL42" s="164"/>
      <c r="BM42" s="164"/>
      <c r="BN42" s="164"/>
      <c r="BO42" s="164"/>
      <c r="BP42" s="164"/>
      <c r="BQ42" s="164"/>
      <c r="BR42" s="164"/>
      <c r="BS42" s="164"/>
      <c r="BT42" s="164"/>
      <c r="BU42" s="164"/>
      <c r="BV42" s="164"/>
      <c r="BW42" s="164"/>
      <c r="BX42" s="164"/>
      <c r="BY42" s="164"/>
      <c r="BZ42" s="164"/>
      <c r="CA42" s="164"/>
      <c r="CB42" s="164"/>
      <c r="CC42" s="164"/>
    </row>
    <row r="43" spans="1:81">
      <c r="A43" s="4"/>
      <c r="B43" s="4"/>
      <c r="C43" s="4"/>
      <c r="D43" s="4"/>
      <c r="E43" s="4"/>
      <c r="F43" s="4"/>
      <c r="G43" s="4"/>
      <c r="H43" s="4"/>
      <c r="I43" s="4"/>
      <c r="J43" s="4"/>
      <c r="K43" s="4"/>
      <c r="L43" s="4"/>
      <c r="M43" s="4"/>
      <c r="N43" s="4"/>
      <c r="O43" s="4"/>
      <c r="P43" s="4"/>
      <c r="Q43" s="4"/>
      <c r="R43" s="4"/>
      <c r="S43" s="4"/>
      <c r="T43" s="4"/>
      <c r="U43" s="4"/>
      <c r="V43" s="393" t="s">
        <v>647</v>
      </c>
      <c r="W43" s="164"/>
      <c r="X43" s="164"/>
      <c r="Y43" s="164"/>
      <c r="Z43" s="164"/>
      <c r="AA43" s="167"/>
      <c r="AB43" s="164"/>
      <c r="AC43" s="164"/>
      <c r="AD43" s="164"/>
      <c r="AE43" s="4"/>
      <c r="AF43" s="4"/>
      <c r="AG43" s="4"/>
      <c r="AH43" s="4"/>
      <c r="AI43" s="4"/>
      <c r="AJ43" s="4"/>
      <c r="AK43" s="4"/>
      <c r="AL43" s="4"/>
      <c r="AM43" s="4"/>
      <c r="AN43" s="4"/>
      <c r="AO43" s="4"/>
      <c r="AP43" s="4"/>
      <c r="AQ43" s="4"/>
      <c r="AR43" s="4"/>
      <c r="AS43" s="4"/>
      <c r="AT43" s="164"/>
      <c r="AU43" s="164"/>
      <c r="AV43" s="164"/>
      <c r="AW43" s="164"/>
      <c r="AX43" s="164"/>
      <c r="AY43" s="164"/>
      <c r="AZ43" s="167"/>
      <c r="BA43" s="164"/>
      <c r="BB43" s="164"/>
      <c r="BC43" s="164"/>
      <c r="BD43" s="4"/>
      <c r="BE43" s="4"/>
      <c r="BF43" s="4"/>
      <c r="BG43" s="164"/>
      <c r="BH43" s="164"/>
      <c r="BI43" s="164"/>
      <c r="BJ43" s="164"/>
      <c r="BK43" s="164"/>
      <c r="BL43" s="164"/>
      <c r="BM43" s="164"/>
      <c r="BN43" s="164"/>
      <c r="BO43" s="164"/>
      <c r="BP43" s="164"/>
      <c r="BQ43" s="164"/>
      <c r="BR43" s="164"/>
      <c r="BS43" s="164"/>
      <c r="BT43" s="164"/>
      <c r="BU43" s="164"/>
      <c r="BV43" s="164"/>
      <c r="BW43" s="164"/>
      <c r="BX43" s="164"/>
      <c r="BY43" s="164"/>
      <c r="BZ43" s="164"/>
      <c r="CA43" s="164"/>
      <c r="CB43" s="164"/>
      <c r="CC43" s="164"/>
    </row>
    <row r="44" spans="1:81">
      <c r="A44" s="4"/>
      <c r="B44" s="4"/>
      <c r="C44" s="4"/>
      <c r="D44" s="4"/>
      <c r="E44" s="4"/>
      <c r="F44" s="4"/>
      <c r="G44" s="4"/>
      <c r="H44" s="4"/>
      <c r="I44" s="4"/>
      <c r="J44" s="4"/>
      <c r="K44" s="4"/>
      <c r="L44" s="4"/>
      <c r="M44" s="4"/>
      <c r="N44" s="4"/>
      <c r="O44" s="4"/>
      <c r="P44" s="4"/>
      <c r="Q44" s="4"/>
      <c r="R44" s="4"/>
      <c r="S44" s="4"/>
      <c r="T44" s="4"/>
      <c r="U44" s="4"/>
      <c r="V44" s="164"/>
      <c r="W44" s="164"/>
      <c r="X44" s="164"/>
      <c r="Y44" s="164"/>
      <c r="Z44" s="164"/>
      <c r="AA44" s="167"/>
      <c r="AB44" s="164"/>
      <c r="AC44" s="164"/>
      <c r="AD44" s="164"/>
      <c r="AE44" s="4"/>
      <c r="AF44" s="4"/>
      <c r="AG44" s="4"/>
      <c r="AH44" s="4"/>
      <c r="AI44" s="4"/>
      <c r="AJ44" s="4"/>
      <c r="AK44" s="4"/>
      <c r="AL44" s="4"/>
      <c r="AM44" s="4"/>
      <c r="AN44" s="4"/>
      <c r="AO44" s="4"/>
      <c r="AP44" s="4"/>
      <c r="AQ44" s="4"/>
      <c r="AR44" s="4"/>
      <c r="AS44" s="4"/>
      <c r="AT44" s="164"/>
      <c r="AU44" s="164"/>
      <c r="AV44" s="164"/>
      <c r="AW44" s="164"/>
      <c r="AX44" s="164"/>
      <c r="AY44" s="164"/>
      <c r="AZ44" s="167"/>
      <c r="BA44" s="164"/>
      <c r="BB44" s="164"/>
      <c r="BC44" s="164"/>
      <c r="BD44" s="164"/>
      <c r="BE44" s="164"/>
      <c r="BF44" s="164"/>
      <c r="BG44" s="164"/>
      <c r="BH44" s="164"/>
      <c r="BI44" s="164"/>
      <c r="BJ44" s="164"/>
      <c r="BK44" s="164"/>
      <c r="BL44" s="164"/>
      <c r="BM44" s="164"/>
      <c r="BN44" s="164"/>
      <c r="BO44" s="164"/>
      <c r="BP44" s="164"/>
      <c r="BQ44" s="164"/>
      <c r="BR44" s="164"/>
      <c r="BS44" s="164"/>
      <c r="BT44" s="164"/>
      <c r="BU44" s="164"/>
      <c r="BV44" s="164"/>
      <c r="BW44" s="164"/>
      <c r="BX44" s="164"/>
      <c r="BY44" s="164"/>
      <c r="BZ44" s="164"/>
      <c r="CA44" s="164"/>
      <c r="CB44" s="164"/>
      <c r="CC44" s="164"/>
    </row>
    <row r="45" spans="1:81">
      <c r="A45" s="4"/>
      <c r="B45" s="4"/>
      <c r="C45" s="4"/>
      <c r="D45" s="4"/>
      <c r="E45" s="4"/>
      <c r="F45" s="4"/>
      <c r="G45" s="4"/>
      <c r="H45" s="4"/>
      <c r="I45" s="4"/>
      <c r="J45" s="4"/>
      <c r="K45" s="4"/>
      <c r="L45" s="4"/>
      <c r="M45" s="4"/>
      <c r="N45" s="4"/>
      <c r="O45" s="4"/>
      <c r="P45" s="4"/>
      <c r="Q45" s="4"/>
      <c r="R45" s="4"/>
      <c r="S45" s="4"/>
      <c r="T45" s="4"/>
      <c r="U45" s="4"/>
      <c r="V45" s="164"/>
      <c r="W45" s="164"/>
      <c r="X45" s="164"/>
      <c r="Y45" s="164"/>
      <c r="Z45" s="164"/>
      <c r="AA45" s="167"/>
      <c r="AB45" s="164"/>
      <c r="AC45" s="164"/>
      <c r="AD45" s="164"/>
      <c r="AE45" s="4"/>
      <c r="AF45" s="4"/>
      <c r="AG45" s="4"/>
      <c r="AH45" s="4"/>
      <c r="AI45" s="4"/>
      <c r="AJ45" s="4"/>
      <c r="AK45" s="4"/>
      <c r="AL45" s="4"/>
      <c r="AM45" s="4"/>
      <c r="AN45" s="4"/>
      <c r="AO45" s="4"/>
      <c r="AP45" s="4"/>
      <c r="AQ45" s="4"/>
      <c r="AR45" s="4"/>
      <c r="AS45" s="4"/>
      <c r="AT45" s="164"/>
      <c r="AU45" s="164"/>
      <c r="AV45" s="164"/>
      <c r="AW45" s="164"/>
      <c r="AX45" s="164"/>
      <c r="AY45" s="164"/>
      <c r="AZ45" s="167"/>
      <c r="BA45" s="164"/>
      <c r="BB45" s="164"/>
      <c r="BC45" s="164"/>
      <c r="BD45" s="164"/>
      <c r="BE45" s="164"/>
      <c r="BF45" s="164"/>
      <c r="BG45" s="164"/>
      <c r="BH45" s="164"/>
      <c r="BI45" s="164"/>
      <c r="BJ45" s="164"/>
      <c r="BK45" s="164"/>
      <c r="BL45" s="164"/>
      <c r="BM45" s="164"/>
      <c r="BN45" s="164"/>
      <c r="BO45" s="164"/>
      <c r="BP45" s="164"/>
      <c r="BQ45" s="164"/>
      <c r="BR45" s="164"/>
      <c r="BS45" s="164"/>
      <c r="BT45" s="164"/>
      <c r="BU45" s="164"/>
      <c r="BV45" s="164"/>
      <c r="BW45" s="164"/>
      <c r="BX45" s="164"/>
      <c r="BY45" s="164"/>
      <c r="BZ45" s="164"/>
      <c r="CA45" s="164"/>
      <c r="CB45" s="164"/>
      <c r="CC45" s="164"/>
    </row>
    <row r="46" spans="1:81">
      <c r="A46" s="4"/>
      <c r="B46" s="4"/>
      <c r="C46" s="4"/>
      <c r="D46" s="4"/>
      <c r="E46" s="4"/>
      <c r="F46" s="4"/>
      <c r="G46" s="4"/>
      <c r="H46" s="4"/>
      <c r="I46" s="4"/>
      <c r="J46" s="4"/>
      <c r="K46" s="4"/>
      <c r="L46" s="4"/>
      <c r="M46" s="4"/>
      <c r="N46" s="4"/>
      <c r="O46" s="4"/>
      <c r="P46" s="4"/>
      <c r="Q46" s="4"/>
      <c r="R46" s="4"/>
      <c r="S46" s="4"/>
      <c r="T46" s="4"/>
      <c r="U46" s="4"/>
      <c r="V46" s="164"/>
      <c r="W46" s="164"/>
      <c r="X46" s="164"/>
      <c r="Y46" s="164"/>
      <c r="Z46" s="164"/>
      <c r="AA46" s="167"/>
      <c r="AB46" s="164"/>
      <c r="AC46" s="164"/>
      <c r="AD46" s="164"/>
      <c r="AE46" s="4"/>
      <c r="AF46" s="4"/>
      <c r="AG46" s="4"/>
      <c r="AH46" s="4"/>
      <c r="AI46" s="4"/>
      <c r="AJ46" s="4"/>
      <c r="AK46" s="4"/>
      <c r="AL46" s="4"/>
      <c r="AM46" s="4"/>
      <c r="AN46" s="4"/>
      <c r="AO46" s="4"/>
      <c r="AP46" s="4"/>
      <c r="AQ46" s="4"/>
      <c r="AR46" s="4"/>
      <c r="AS46" s="4"/>
      <c r="AT46" s="164"/>
      <c r="AU46" s="164"/>
      <c r="AV46" s="164"/>
      <c r="AW46" s="164"/>
      <c r="AX46" s="164"/>
      <c r="AY46" s="164"/>
      <c r="AZ46" s="167"/>
      <c r="BA46" s="164"/>
      <c r="BB46" s="164"/>
      <c r="BC46" s="164"/>
      <c r="BD46" s="164"/>
      <c r="BE46" s="164"/>
      <c r="BF46" s="164"/>
      <c r="BG46" s="164"/>
      <c r="BH46" s="164"/>
      <c r="BI46" s="164"/>
      <c r="BJ46" s="164"/>
      <c r="BK46" s="164"/>
      <c r="BL46" s="164"/>
      <c r="BM46" s="164"/>
      <c r="BN46" s="164"/>
      <c r="BO46" s="164"/>
      <c r="BP46" s="164"/>
      <c r="BQ46" s="164"/>
      <c r="BR46" s="164"/>
      <c r="BS46" s="164"/>
      <c r="BT46" s="164"/>
      <c r="BU46" s="164"/>
      <c r="BV46" s="164"/>
      <c r="BW46" s="164"/>
      <c r="BX46" s="164"/>
      <c r="BY46" s="164"/>
      <c r="BZ46" s="164"/>
      <c r="CA46" s="164"/>
      <c r="CB46" s="164"/>
      <c r="CC46" s="164"/>
    </row>
    <row r="47" spans="1:81">
      <c r="A47" s="4"/>
      <c r="B47" s="4"/>
      <c r="C47" s="4"/>
      <c r="D47" s="4"/>
      <c r="E47" s="4"/>
      <c r="F47" s="4"/>
      <c r="G47" s="4"/>
      <c r="H47" s="4"/>
      <c r="I47" s="4"/>
      <c r="J47" s="4"/>
      <c r="K47" s="4"/>
      <c r="L47" s="4"/>
      <c r="M47" s="4"/>
      <c r="N47" s="4"/>
      <c r="O47" s="4"/>
      <c r="P47" s="4"/>
      <c r="Q47" s="4"/>
      <c r="R47" s="4"/>
      <c r="S47" s="4"/>
      <c r="T47" s="4"/>
      <c r="U47" s="4"/>
      <c r="V47" s="164"/>
      <c r="W47" s="164"/>
      <c r="X47" s="164"/>
      <c r="Y47" s="164"/>
      <c r="Z47" s="164"/>
      <c r="AA47" s="167"/>
      <c r="AB47" s="164"/>
      <c r="AC47" s="164"/>
      <c r="AD47" s="164"/>
      <c r="AE47" s="4"/>
      <c r="AF47" s="4"/>
      <c r="AG47" s="4"/>
      <c r="AH47" s="4"/>
      <c r="AI47" s="4"/>
      <c r="AJ47" s="4"/>
      <c r="AK47" s="4"/>
      <c r="AL47" s="4"/>
      <c r="AM47" s="4"/>
      <c r="AN47" s="4"/>
      <c r="AO47" s="4"/>
      <c r="AP47" s="4"/>
      <c r="AQ47" s="4"/>
      <c r="AR47" s="4"/>
      <c r="AS47" s="4"/>
      <c r="AT47" s="164"/>
      <c r="AU47" s="164"/>
      <c r="AV47" s="164"/>
      <c r="AW47" s="164"/>
      <c r="AX47" s="164"/>
      <c r="AY47" s="164"/>
      <c r="AZ47" s="167"/>
      <c r="BA47" s="164"/>
      <c r="BB47" s="164"/>
      <c r="BC47" s="164"/>
      <c r="BD47" s="164"/>
      <c r="BE47" s="164"/>
      <c r="BF47" s="164"/>
      <c r="BG47" s="164"/>
      <c r="BH47" s="164"/>
      <c r="BI47" s="164"/>
      <c r="BJ47" s="164"/>
      <c r="BK47" s="164"/>
      <c r="BL47" s="164"/>
      <c r="BM47" s="164"/>
      <c r="BN47" s="164"/>
      <c r="BO47" s="164"/>
      <c r="BP47" s="164"/>
      <c r="BQ47" s="164"/>
      <c r="BR47" s="164"/>
      <c r="BS47" s="164"/>
      <c r="BT47" s="164"/>
      <c r="BU47" s="164"/>
      <c r="BV47" s="164"/>
      <c r="BW47" s="164"/>
      <c r="BX47" s="164"/>
      <c r="BY47" s="164"/>
      <c r="BZ47" s="164"/>
      <c r="CA47" s="164"/>
      <c r="CB47" s="164"/>
      <c r="CC47" s="164"/>
    </row>
    <row r="48" spans="1:81">
      <c r="A48" s="4"/>
      <c r="B48" s="4"/>
      <c r="C48" s="4"/>
      <c r="D48" s="4"/>
      <c r="E48" s="4"/>
      <c r="F48" s="4"/>
      <c r="G48" s="4"/>
      <c r="H48" s="4"/>
      <c r="I48" s="4"/>
      <c r="J48" s="4"/>
      <c r="K48" s="4"/>
      <c r="L48" s="4"/>
      <c r="M48" s="4"/>
      <c r="N48" s="4"/>
      <c r="O48" s="4"/>
      <c r="P48" s="4"/>
      <c r="Q48" s="4"/>
      <c r="R48" s="4"/>
      <c r="S48" s="4"/>
      <c r="T48" s="4"/>
      <c r="U48" s="4"/>
      <c r="V48" s="164"/>
      <c r="W48" s="164"/>
      <c r="X48" s="164"/>
      <c r="Y48" s="164"/>
      <c r="Z48" s="164"/>
      <c r="AA48" s="167"/>
      <c r="AB48" s="164"/>
      <c r="AC48" s="164"/>
      <c r="AD48" s="164"/>
      <c r="AE48" s="4"/>
      <c r="AF48" s="4"/>
      <c r="AG48" s="4"/>
      <c r="AH48" s="4"/>
      <c r="AI48" s="4"/>
      <c r="AJ48" s="4"/>
      <c r="AK48" s="4"/>
      <c r="AL48" s="4"/>
      <c r="AM48" s="4"/>
      <c r="AN48" s="4"/>
      <c r="AO48" s="4"/>
      <c r="AP48" s="4"/>
      <c r="AQ48" s="4"/>
      <c r="AR48" s="4"/>
      <c r="AS48" s="4"/>
      <c r="AT48" s="164"/>
      <c r="AU48" s="164"/>
      <c r="AV48" s="164"/>
      <c r="AW48" s="164"/>
      <c r="AX48" s="164"/>
      <c r="AY48" s="164"/>
      <c r="AZ48" s="167"/>
      <c r="BA48" s="164"/>
      <c r="BB48" s="164"/>
      <c r="BC48" s="164"/>
      <c r="BD48" s="164"/>
      <c r="BE48" s="164"/>
      <c r="BF48" s="164"/>
      <c r="BG48" s="164"/>
      <c r="BH48" s="164"/>
      <c r="BI48" s="164"/>
      <c r="BJ48" s="164"/>
      <c r="BK48" s="164"/>
      <c r="BL48" s="164"/>
      <c r="BM48" s="164"/>
      <c r="BN48" s="164"/>
      <c r="BO48" s="164"/>
      <c r="BP48" s="164"/>
      <c r="BQ48" s="164"/>
      <c r="BR48" s="164"/>
      <c r="BS48" s="164"/>
      <c r="BT48" s="164"/>
      <c r="BU48" s="164"/>
      <c r="BV48" s="164"/>
      <c r="BW48" s="164"/>
      <c r="BX48" s="164"/>
      <c r="BY48" s="164"/>
      <c r="BZ48" s="164"/>
      <c r="CA48" s="164"/>
      <c r="CB48" s="164"/>
      <c r="CC48" s="164"/>
    </row>
    <row r="49" spans="1:81">
      <c r="A49" s="4"/>
      <c r="B49" s="4"/>
      <c r="C49" s="4"/>
      <c r="D49" s="4"/>
      <c r="E49" s="4"/>
      <c r="F49" s="4"/>
      <c r="G49" s="4"/>
      <c r="H49" s="4"/>
      <c r="I49" s="4"/>
      <c r="J49" s="4"/>
      <c r="K49" s="4"/>
      <c r="L49" s="4"/>
      <c r="M49" s="4"/>
      <c r="N49" s="4"/>
      <c r="O49" s="4"/>
      <c r="P49" s="4"/>
      <c r="Q49" s="4"/>
      <c r="R49" s="4"/>
      <c r="S49" s="4"/>
      <c r="T49" s="4"/>
      <c r="U49" s="4"/>
      <c r="V49" s="164"/>
      <c r="W49" s="164"/>
      <c r="X49" s="164"/>
      <c r="Y49" s="164"/>
      <c r="Z49" s="164"/>
      <c r="AA49" s="167"/>
      <c r="AB49" s="164"/>
      <c r="AC49" s="164"/>
      <c r="AD49" s="164"/>
      <c r="AE49" s="4"/>
      <c r="AF49" s="4"/>
      <c r="AG49" s="4"/>
      <c r="AH49" s="4"/>
      <c r="AI49" s="4"/>
      <c r="AJ49" s="4"/>
      <c r="AK49" s="4"/>
      <c r="AL49" s="4"/>
      <c r="AM49" s="4"/>
      <c r="AN49" s="4"/>
      <c r="AO49" s="4"/>
      <c r="AP49" s="4"/>
      <c r="AQ49" s="4"/>
      <c r="AR49" s="4"/>
      <c r="AS49" s="4"/>
      <c r="AT49" s="164"/>
      <c r="AU49" s="164"/>
      <c r="AV49" s="164"/>
      <c r="AW49" s="164"/>
      <c r="AX49" s="164"/>
      <c r="AY49" s="164"/>
      <c r="AZ49" s="167"/>
      <c r="BA49" s="164"/>
      <c r="BB49" s="164"/>
      <c r="BC49" s="164"/>
      <c r="BD49" s="164"/>
      <c r="BE49" s="164"/>
      <c r="BF49" s="164"/>
      <c r="BG49" s="164"/>
      <c r="BH49" s="164"/>
      <c r="BI49" s="164"/>
      <c r="BJ49" s="164"/>
      <c r="BK49" s="164"/>
      <c r="BL49" s="164"/>
      <c r="BM49" s="164"/>
      <c r="BN49" s="164"/>
      <c r="BO49" s="164"/>
      <c r="BP49" s="164"/>
      <c r="BQ49" s="164"/>
      <c r="BR49" s="164"/>
      <c r="BS49" s="164"/>
      <c r="BT49" s="164"/>
      <c r="BU49" s="164"/>
      <c r="BV49" s="164"/>
      <c r="BW49" s="164"/>
      <c r="BX49" s="164"/>
      <c r="BY49" s="164"/>
      <c r="BZ49" s="164"/>
      <c r="CA49" s="164"/>
      <c r="CB49" s="164"/>
      <c r="CC49" s="164"/>
    </row>
    <row r="50" spans="1:81">
      <c r="A50" s="4"/>
      <c r="B50" s="4"/>
      <c r="C50" s="4"/>
      <c r="D50" s="4"/>
      <c r="E50" s="4"/>
      <c r="F50" s="4"/>
      <c r="G50" s="4"/>
      <c r="H50" s="4"/>
      <c r="I50" s="4"/>
      <c r="J50" s="4"/>
      <c r="K50" s="4"/>
      <c r="L50" s="4"/>
      <c r="M50" s="4"/>
      <c r="N50" s="4"/>
      <c r="O50" s="4"/>
      <c r="P50" s="4"/>
      <c r="Q50" s="4"/>
      <c r="R50" s="4"/>
      <c r="S50" s="4"/>
      <c r="T50" s="4"/>
      <c r="U50" s="4"/>
      <c r="V50" s="164"/>
      <c r="W50" s="164"/>
      <c r="X50" s="164"/>
      <c r="Y50" s="164"/>
      <c r="Z50" s="164"/>
      <c r="AA50" s="167"/>
      <c r="AB50" s="164"/>
      <c r="AC50" s="164"/>
      <c r="AD50" s="164"/>
      <c r="AE50" s="4"/>
      <c r="AF50" s="4"/>
      <c r="AG50" s="4"/>
      <c r="AH50" s="4"/>
      <c r="AI50" s="4"/>
      <c r="AJ50" s="4"/>
      <c r="AK50" s="4"/>
      <c r="AL50" s="4"/>
      <c r="AM50" s="4"/>
      <c r="AN50" s="4"/>
      <c r="AO50" s="4"/>
      <c r="AP50" s="4"/>
      <c r="AQ50" s="4"/>
      <c r="AR50" s="4"/>
      <c r="AS50" s="4"/>
      <c r="AT50" s="164"/>
      <c r="AU50" s="164"/>
      <c r="AV50" s="164"/>
      <c r="AW50" s="164"/>
      <c r="AX50" s="164"/>
      <c r="AY50" s="164"/>
      <c r="AZ50" s="167"/>
      <c r="BA50" s="164"/>
      <c r="BB50" s="164"/>
      <c r="BC50" s="164"/>
      <c r="BD50" s="164"/>
      <c r="BE50" s="164"/>
      <c r="BF50" s="164"/>
      <c r="BG50" s="164"/>
      <c r="BH50" s="164"/>
      <c r="BI50" s="164"/>
      <c r="BJ50" s="164"/>
      <c r="BK50" s="164"/>
      <c r="BL50" s="164"/>
      <c r="BM50" s="164"/>
      <c r="BN50" s="164"/>
      <c r="BO50" s="164"/>
      <c r="BP50" s="164"/>
      <c r="BQ50" s="164"/>
      <c r="BR50" s="164"/>
      <c r="BS50" s="164"/>
      <c r="BT50" s="164"/>
      <c r="BU50" s="164"/>
      <c r="BV50" s="164"/>
      <c r="BW50" s="164"/>
      <c r="BX50" s="164"/>
      <c r="BY50" s="164"/>
      <c r="BZ50" s="164"/>
      <c r="CA50" s="164"/>
      <c r="CB50" s="164"/>
      <c r="CC50" s="164"/>
    </row>
    <row r="51" spans="1:81">
      <c r="A51" s="4"/>
      <c r="B51" s="4"/>
      <c r="C51" s="4"/>
      <c r="D51" s="4"/>
      <c r="E51" s="4"/>
      <c r="F51" s="4"/>
      <c r="G51" s="4"/>
      <c r="H51" s="4"/>
      <c r="I51" s="4"/>
      <c r="J51" s="4"/>
      <c r="K51" s="4"/>
      <c r="L51" s="4"/>
      <c r="M51" s="4"/>
      <c r="N51" s="4"/>
      <c r="O51" s="4"/>
      <c r="P51" s="4"/>
      <c r="Q51" s="4"/>
      <c r="R51" s="4"/>
      <c r="S51" s="4"/>
      <c r="T51" s="4"/>
      <c r="U51" s="4"/>
      <c r="V51" s="392" t="s">
        <v>648</v>
      </c>
      <c r="W51" s="164"/>
      <c r="X51" s="164"/>
      <c r="Y51" s="164"/>
      <c r="Z51" s="164"/>
      <c r="AA51" s="167"/>
      <c r="AB51" s="164"/>
      <c r="AC51" s="164"/>
      <c r="AD51" s="164"/>
      <c r="AE51" s="4"/>
      <c r="AF51" s="4"/>
      <c r="AG51" s="4"/>
      <c r="AH51" s="4"/>
      <c r="AI51" s="4"/>
      <c r="AJ51" s="4"/>
      <c r="AK51" s="4"/>
      <c r="AL51" s="4"/>
      <c r="AM51" s="4"/>
      <c r="AN51" s="4"/>
      <c r="AO51" s="4"/>
      <c r="AP51" s="4"/>
      <c r="AQ51" s="4"/>
      <c r="AR51" s="4"/>
      <c r="AS51" s="4"/>
      <c r="AT51" s="164"/>
      <c r="AU51" s="164"/>
      <c r="AV51" s="164"/>
      <c r="AW51" s="164"/>
      <c r="AX51" s="164"/>
      <c r="AY51" s="164"/>
      <c r="AZ51" s="167"/>
      <c r="BA51" s="164"/>
      <c r="BB51" s="164"/>
      <c r="BC51" s="164"/>
      <c r="BD51" s="164"/>
      <c r="BE51" s="164"/>
      <c r="BF51" s="164"/>
      <c r="BG51" s="164"/>
      <c r="BH51" s="164"/>
      <c r="BI51" s="164"/>
      <c r="BJ51" s="164"/>
      <c r="BK51" s="164"/>
      <c r="BL51" s="164"/>
      <c r="BM51" s="164"/>
      <c r="BN51" s="164"/>
      <c r="BO51" s="164"/>
      <c r="BP51" s="164"/>
      <c r="BQ51" s="164"/>
      <c r="BR51" s="164"/>
      <c r="BS51" s="164"/>
      <c r="BT51" s="164"/>
      <c r="BU51" s="164"/>
      <c r="BV51" s="164"/>
      <c r="BW51" s="164"/>
      <c r="BX51" s="164"/>
      <c r="BY51" s="164"/>
      <c r="BZ51" s="164"/>
      <c r="CA51" s="164"/>
      <c r="CB51" s="164"/>
      <c r="CC51" s="164"/>
    </row>
    <row r="52" spans="1:81">
      <c r="A52" s="4"/>
      <c r="B52" s="4"/>
      <c r="C52" s="4"/>
      <c r="D52" s="4"/>
      <c r="E52" s="4"/>
      <c r="F52" s="4"/>
      <c r="G52" s="4"/>
      <c r="H52" s="4"/>
      <c r="I52" s="4"/>
      <c r="J52" s="4"/>
      <c r="K52" s="4"/>
      <c r="L52" s="4"/>
      <c r="M52" s="4"/>
      <c r="N52" s="4"/>
      <c r="O52" s="4"/>
      <c r="P52" s="4"/>
      <c r="Q52" s="4"/>
      <c r="R52" s="4"/>
      <c r="S52" s="4"/>
      <c r="T52" s="4"/>
      <c r="U52" s="4"/>
      <c r="V52" s="393" t="s">
        <v>649</v>
      </c>
      <c r="W52" s="164"/>
      <c r="X52" s="164"/>
      <c r="Y52" s="164"/>
      <c r="Z52" s="164"/>
      <c r="AA52" s="167"/>
      <c r="AB52" s="164"/>
      <c r="AC52" s="164"/>
      <c r="AD52" s="164"/>
      <c r="AE52" s="4"/>
      <c r="AF52" s="4"/>
      <c r="AG52" s="4"/>
      <c r="AH52" s="4"/>
      <c r="AI52" s="4"/>
      <c r="AJ52" s="4"/>
      <c r="AK52" s="4"/>
      <c r="AL52" s="4"/>
      <c r="AM52" s="4"/>
      <c r="AN52" s="4"/>
      <c r="AO52" s="4"/>
      <c r="AP52" s="4"/>
      <c r="AQ52" s="4"/>
      <c r="AR52" s="4"/>
      <c r="AS52" s="4"/>
      <c r="AT52" s="164"/>
      <c r="AU52" s="164"/>
      <c r="AV52" s="164"/>
      <c r="AW52" s="164"/>
      <c r="AX52" s="164"/>
      <c r="AY52" s="164"/>
      <c r="AZ52" s="167"/>
      <c r="BA52" s="164"/>
      <c r="BB52" s="164"/>
      <c r="BC52" s="164"/>
      <c r="BD52" s="164"/>
      <c r="BE52" s="164"/>
      <c r="BF52" s="164"/>
      <c r="BG52" s="164"/>
      <c r="BH52" s="164"/>
      <c r="BI52" s="164"/>
      <c r="BJ52" s="164"/>
      <c r="BK52" s="164"/>
      <c r="BL52" s="164"/>
      <c r="BM52" s="164"/>
      <c r="BN52" s="164"/>
      <c r="BO52" s="164"/>
      <c r="BP52" s="164"/>
      <c r="BQ52" s="164"/>
      <c r="BR52" s="164"/>
      <c r="BS52" s="164"/>
      <c r="BT52" s="164"/>
      <c r="BU52" s="164"/>
      <c r="BV52" s="164"/>
      <c r="BW52" s="164"/>
      <c r="BX52" s="164"/>
      <c r="BY52" s="164"/>
      <c r="BZ52" s="164"/>
      <c r="CA52" s="164"/>
      <c r="CB52" s="164"/>
      <c r="CC52" s="164"/>
    </row>
    <row r="53" spans="1:81">
      <c r="A53" s="4"/>
      <c r="B53" s="4"/>
      <c r="C53" s="4"/>
      <c r="D53" s="4"/>
      <c r="E53" s="4"/>
      <c r="F53" s="4"/>
      <c r="G53" s="4"/>
      <c r="H53" s="4"/>
      <c r="I53" s="4"/>
      <c r="J53" s="4"/>
      <c r="K53" s="4"/>
      <c r="L53" s="4"/>
      <c r="M53" s="4"/>
      <c r="N53" s="4"/>
      <c r="O53" s="4"/>
      <c r="P53" s="4"/>
      <c r="Q53" s="4"/>
      <c r="R53" s="4"/>
      <c r="S53" s="4"/>
      <c r="T53" s="4"/>
      <c r="U53" s="4"/>
      <c r="V53" s="164"/>
      <c r="W53" s="164"/>
      <c r="X53" s="164"/>
      <c r="Y53" s="164"/>
      <c r="Z53" s="164"/>
      <c r="AA53" s="167"/>
      <c r="AB53" s="164"/>
      <c r="AC53" s="164"/>
      <c r="AD53" s="164"/>
      <c r="AE53" s="4"/>
      <c r="AF53" s="4"/>
      <c r="AG53" s="4"/>
      <c r="AH53" s="4"/>
      <c r="AI53" s="4"/>
      <c r="AJ53" s="4"/>
      <c r="AK53" s="4"/>
      <c r="AL53" s="4"/>
      <c r="AM53" s="4"/>
      <c r="AN53" s="4"/>
      <c r="AO53" s="4"/>
      <c r="AP53" s="4"/>
      <c r="AQ53" s="4"/>
      <c r="AR53" s="4"/>
      <c r="AS53" s="4"/>
      <c r="AT53" s="164"/>
      <c r="AU53" s="164"/>
      <c r="AV53" s="164"/>
      <c r="AW53" s="164"/>
      <c r="AX53" s="164"/>
      <c r="AY53" s="164"/>
      <c r="AZ53" s="167"/>
      <c r="BA53" s="164"/>
      <c r="BB53" s="164"/>
      <c r="BC53" s="164"/>
      <c r="BD53" s="164"/>
      <c r="BE53" s="164"/>
      <c r="BF53" s="164"/>
      <c r="BG53" s="164"/>
      <c r="BH53" s="164"/>
      <c r="BI53" s="164"/>
      <c r="BJ53" s="164"/>
      <c r="BK53" s="164"/>
      <c r="BL53" s="164"/>
      <c r="BM53" s="164"/>
      <c r="BN53" s="164"/>
      <c r="BO53" s="164"/>
      <c r="BP53" s="164"/>
      <c r="BQ53" s="164"/>
      <c r="BR53" s="164"/>
      <c r="BS53" s="164"/>
      <c r="BT53" s="164"/>
      <c r="BU53" s="164"/>
      <c r="BV53" s="164"/>
      <c r="BW53" s="164"/>
      <c r="BX53" s="164"/>
      <c r="BY53" s="164"/>
      <c r="BZ53" s="164"/>
      <c r="CA53" s="164"/>
      <c r="CB53" s="164"/>
      <c r="CC53" s="164"/>
    </row>
    <row r="54" spans="1:81">
      <c r="A54" s="4"/>
      <c r="B54" s="4"/>
      <c r="C54" s="4"/>
      <c r="D54" s="4"/>
      <c r="E54" s="4"/>
      <c r="F54" s="4"/>
      <c r="G54" s="4"/>
      <c r="H54" s="4"/>
      <c r="I54" s="4"/>
      <c r="J54" s="4"/>
      <c r="K54" s="4"/>
      <c r="L54" s="4"/>
      <c r="M54" s="4"/>
      <c r="N54" s="4"/>
      <c r="O54" s="4"/>
      <c r="P54" s="4"/>
      <c r="Q54" s="4"/>
      <c r="R54" s="4"/>
      <c r="S54" s="4"/>
      <c r="T54" s="4"/>
      <c r="U54" s="4"/>
      <c r="V54" s="393" t="s">
        <v>654</v>
      </c>
      <c r="W54" s="164"/>
      <c r="X54" s="164"/>
      <c r="Y54" s="164"/>
      <c r="Z54" s="164"/>
      <c r="AA54" s="167"/>
      <c r="AB54" s="164"/>
      <c r="AC54" s="164"/>
      <c r="AD54" s="164"/>
      <c r="AE54" s="4"/>
      <c r="AF54" s="4"/>
      <c r="AG54" s="4"/>
      <c r="AH54" s="4"/>
      <c r="AI54" s="4"/>
      <c r="AJ54" s="4"/>
      <c r="AK54" s="4"/>
      <c r="AL54" s="4"/>
      <c r="AM54" s="4"/>
      <c r="AN54" s="4"/>
      <c r="AO54" s="4"/>
      <c r="AP54" s="4"/>
      <c r="AQ54" s="4"/>
      <c r="AR54" s="4"/>
      <c r="AS54" s="4"/>
      <c r="AT54" s="164"/>
      <c r="AU54" s="164"/>
      <c r="AV54" s="164"/>
      <c r="AW54" s="164"/>
      <c r="AX54" s="164"/>
      <c r="AY54" s="164"/>
      <c r="AZ54" s="167"/>
      <c r="BA54" s="164"/>
      <c r="BB54" s="164"/>
      <c r="BC54" s="164"/>
      <c r="BD54" s="164"/>
      <c r="BE54" s="164"/>
      <c r="BF54" s="164"/>
      <c r="BG54" s="164"/>
      <c r="BH54" s="164"/>
      <c r="BI54" s="164"/>
      <c r="BJ54" s="164"/>
      <c r="BK54" s="164"/>
      <c r="BL54" s="164"/>
      <c r="BM54" s="164"/>
      <c r="BN54" s="164"/>
      <c r="BO54" s="164"/>
      <c r="BP54" s="164"/>
      <c r="BQ54" s="164"/>
      <c r="BR54" s="164"/>
      <c r="BS54" s="164"/>
      <c r="BT54" s="164"/>
      <c r="BU54" s="164"/>
      <c r="BV54" s="164"/>
      <c r="BW54" s="164"/>
      <c r="BX54" s="164"/>
      <c r="BY54" s="164"/>
      <c r="BZ54" s="164"/>
      <c r="CA54" s="164"/>
      <c r="CB54" s="164"/>
      <c r="CC54" s="164"/>
    </row>
    <row r="55" spans="1:81">
      <c r="A55" s="4"/>
      <c r="B55" s="4"/>
      <c r="C55" s="4"/>
      <c r="D55" s="4"/>
      <c r="E55" s="4"/>
      <c r="F55" s="4"/>
      <c r="G55" s="4"/>
      <c r="H55" s="4"/>
      <c r="I55" s="4"/>
      <c r="J55" s="4"/>
      <c r="K55" s="4"/>
      <c r="L55" s="4"/>
      <c r="M55" s="4"/>
      <c r="N55" s="4"/>
      <c r="O55" s="4"/>
      <c r="P55" s="4"/>
      <c r="Q55" s="4"/>
      <c r="R55" s="4"/>
      <c r="S55" s="4"/>
      <c r="T55" s="4"/>
      <c r="U55" s="4"/>
      <c r="V55" s="164"/>
      <c r="W55" s="164"/>
      <c r="X55" s="164"/>
      <c r="Y55" s="164"/>
      <c r="Z55" s="164"/>
      <c r="AA55" s="167"/>
      <c r="AB55" s="164"/>
      <c r="AC55" s="164"/>
      <c r="AD55" s="164"/>
      <c r="AE55" s="4"/>
      <c r="AF55" s="4"/>
      <c r="AG55" s="4"/>
      <c r="AH55" s="4"/>
      <c r="AI55" s="4"/>
      <c r="AJ55" s="4"/>
      <c r="AK55" s="4"/>
      <c r="AL55" s="4"/>
      <c r="AM55" s="4"/>
      <c r="AN55" s="4"/>
      <c r="AO55" s="4"/>
      <c r="AP55" s="4"/>
      <c r="AQ55" s="4"/>
      <c r="AR55" s="4"/>
      <c r="AS55" s="4"/>
      <c r="AT55" s="164"/>
      <c r="AU55" s="164"/>
      <c r="AV55" s="164"/>
      <c r="AW55" s="164"/>
      <c r="AX55" s="164"/>
      <c r="AY55" s="164"/>
      <c r="AZ55" s="167"/>
      <c r="BA55" s="164"/>
      <c r="BB55" s="164"/>
      <c r="BC55" s="164"/>
      <c r="BD55" s="164"/>
      <c r="BE55" s="164"/>
      <c r="BF55" s="164"/>
      <c r="BG55" s="164"/>
      <c r="BH55" s="164"/>
      <c r="BI55" s="164"/>
      <c r="BJ55" s="164"/>
      <c r="BK55" s="164"/>
      <c r="BL55" s="164"/>
      <c r="BM55" s="164"/>
      <c r="BN55" s="164"/>
      <c r="BO55" s="164"/>
      <c r="BP55" s="164"/>
      <c r="BQ55" s="164"/>
      <c r="BR55" s="164"/>
      <c r="BS55" s="164"/>
      <c r="BT55" s="164"/>
      <c r="BU55" s="164"/>
      <c r="BV55" s="164"/>
      <c r="BW55" s="164"/>
      <c r="BX55" s="164"/>
      <c r="BY55" s="164"/>
      <c r="BZ55" s="164"/>
      <c r="CA55" s="164"/>
      <c r="CB55" s="164"/>
      <c r="CC55" s="164"/>
    </row>
    <row r="56" spans="1:81">
      <c r="A56" s="4"/>
      <c r="B56" s="4"/>
      <c r="C56" s="4"/>
      <c r="D56" s="4"/>
      <c r="E56" s="4"/>
      <c r="F56" s="4"/>
      <c r="G56" s="4"/>
      <c r="H56" s="4"/>
      <c r="I56" s="4"/>
      <c r="J56" s="4"/>
      <c r="K56" s="4"/>
      <c r="L56" s="4"/>
      <c r="M56" s="4"/>
      <c r="N56" s="4"/>
      <c r="O56" s="4"/>
      <c r="P56" s="4"/>
      <c r="Q56" s="4"/>
      <c r="R56" s="4"/>
      <c r="S56" s="4"/>
      <c r="T56" s="4"/>
      <c r="U56" s="4"/>
      <c r="V56" s="164"/>
      <c r="W56" s="164"/>
      <c r="X56" s="164"/>
      <c r="Y56" s="164"/>
      <c r="Z56" s="164"/>
      <c r="AA56" s="167"/>
      <c r="AB56" s="164"/>
      <c r="AC56" s="164"/>
      <c r="AD56" s="164"/>
      <c r="AE56" s="4"/>
      <c r="AF56" s="4"/>
      <c r="AG56" s="4"/>
      <c r="AH56" s="4"/>
      <c r="AI56" s="4"/>
      <c r="AJ56" s="4"/>
      <c r="AK56" s="4"/>
      <c r="AL56" s="4"/>
      <c r="AM56" s="4"/>
      <c r="AN56" s="4"/>
      <c r="AO56" s="4"/>
      <c r="AP56" s="4"/>
      <c r="AQ56" s="4"/>
      <c r="AR56" s="4"/>
      <c r="AS56" s="4"/>
      <c r="AT56" s="164"/>
      <c r="AU56" s="164"/>
      <c r="AV56" s="164"/>
      <c r="AW56" s="164"/>
      <c r="AX56" s="164"/>
      <c r="AY56" s="164"/>
      <c r="AZ56" s="167"/>
      <c r="BA56" s="164"/>
      <c r="BB56" s="164"/>
      <c r="BC56" s="164"/>
      <c r="BD56" s="164"/>
      <c r="BE56" s="164"/>
      <c r="BF56" s="164"/>
      <c r="BG56" s="164"/>
      <c r="BH56" s="164"/>
      <c r="BI56" s="164"/>
      <c r="BJ56" s="164"/>
      <c r="BK56" s="164"/>
      <c r="BL56" s="164"/>
      <c r="BM56" s="164"/>
      <c r="BN56" s="164"/>
      <c r="BO56" s="164"/>
      <c r="BP56" s="164"/>
      <c r="BQ56" s="164"/>
      <c r="BR56" s="164"/>
      <c r="BS56" s="164"/>
      <c r="BT56" s="164"/>
      <c r="BU56" s="164"/>
      <c r="BV56" s="164"/>
      <c r="BW56" s="164"/>
      <c r="BX56" s="164"/>
      <c r="BY56" s="164"/>
      <c r="BZ56" s="164"/>
      <c r="CA56" s="164"/>
      <c r="CB56" s="164"/>
      <c r="CC56" s="164"/>
    </row>
    <row r="57" spans="1:81">
      <c r="A57" s="4"/>
      <c r="B57" s="4"/>
      <c r="C57" s="4"/>
      <c r="D57" s="4"/>
      <c r="E57" s="4"/>
      <c r="F57" s="4"/>
      <c r="G57" s="4"/>
      <c r="H57" s="4"/>
      <c r="I57" s="4"/>
      <c r="J57" s="4"/>
      <c r="K57" s="4"/>
      <c r="L57" s="4"/>
      <c r="M57" s="4"/>
      <c r="N57" s="4"/>
      <c r="O57" s="4"/>
      <c r="P57" s="4"/>
      <c r="Q57" s="4"/>
      <c r="R57" s="4"/>
      <c r="S57" s="4"/>
      <c r="T57" s="4"/>
      <c r="U57" s="4"/>
      <c r="V57" s="164"/>
      <c r="W57" s="164"/>
      <c r="X57" s="164"/>
      <c r="Y57" s="164"/>
      <c r="Z57" s="164"/>
      <c r="AA57" s="167"/>
      <c r="AB57" s="164"/>
      <c r="AC57" s="164"/>
      <c r="AD57" s="164"/>
      <c r="AE57" s="4"/>
      <c r="AF57" s="4"/>
      <c r="AG57" s="4"/>
      <c r="AH57" s="4"/>
      <c r="AI57" s="4"/>
      <c r="AJ57" s="4"/>
      <c r="AK57" s="4"/>
      <c r="AL57" s="4"/>
      <c r="AM57" s="4"/>
      <c r="AN57" s="4"/>
      <c r="AO57" s="4"/>
      <c r="AP57" s="4"/>
      <c r="AQ57" s="4"/>
      <c r="AR57" s="4"/>
      <c r="AS57" s="4"/>
      <c r="AT57" s="164"/>
      <c r="AU57" s="164"/>
      <c r="AV57" s="164"/>
      <c r="AW57" s="164"/>
      <c r="AX57" s="164"/>
      <c r="AY57" s="164"/>
      <c r="AZ57" s="167"/>
      <c r="BA57" s="164"/>
      <c r="BB57" s="164"/>
      <c r="BC57" s="164"/>
      <c r="BD57" s="164"/>
      <c r="BE57" s="164"/>
      <c r="BF57" s="164"/>
      <c r="BG57" s="164"/>
      <c r="BH57" s="164"/>
      <c r="BI57" s="164"/>
      <c r="BJ57" s="164"/>
      <c r="BK57" s="164"/>
      <c r="BL57" s="164"/>
      <c r="BM57" s="164"/>
      <c r="BN57" s="164"/>
      <c r="BO57" s="164"/>
      <c r="BP57" s="164"/>
      <c r="BQ57" s="164"/>
      <c r="BR57" s="164"/>
      <c r="BS57" s="164"/>
      <c r="BT57" s="164"/>
      <c r="BU57" s="164"/>
      <c r="BV57" s="164"/>
      <c r="BW57" s="164"/>
      <c r="BX57" s="164"/>
      <c r="BY57" s="164"/>
      <c r="BZ57" s="164"/>
      <c r="CA57" s="164"/>
      <c r="CB57" s="164"/>
      <c r="CC57" s="164"/>
    </row>
    <row r="58" spans="1:81">
      <c r="A58" s="4"/>
      <c r="B58" s="4"/>
      <c r="C58" s="4"/>
      <c r="D58" s="4"/>
      <c r="E58" s="4"/>
      <c r="F58" s="4"/>
      <c r="G58" s="4"/>
      <c r="H58" s="4"/>
      <c r="I58" s="4"/>
      <c r="J58" s="4"/>
      <c r="K58" s="4"/>
      <c r="L58" s="4"/>
      <c r="M58" s="4"/>
      <c r="N58" s="4"/>
      <c r="O58" s="4"/>
      <c r="P58" s="4"/>
      <c r="Q58" s="4"/>
      <c r="R58" s="4"/>
      <c r="S58" s="4"/>
      <c r="T58" s="4"/>
      <c r="U58" s="4"/>
      <c r="V58" s="164"/>
      <c r="W58" s="164"/>
      <c r="X58" s="164"/>
      <c r="Y58" s="164"/>
      <c r="Z58" s="164"/>
      <c r="AA58" s="167"/>
      <c r="AB58" s="164"/>
      <c r="AC58" s="164"/>
      <c r="AD58" s="164"/>
      <c r="AE58" s="4"/>
      <c r="AF58" s="4"/>
      <c r="AG58" s="4"/>
      <c r="AH58" s="4"/>
      <c r="AI58" s="4"/>
      <c r="AJ58" s="4"/>
      <c r="AK58" s="4"/>
      <c r="AL58" s="4"/>
      <c r="AM58" s="4"/>
      <c r="AN58" s="4"/>
      <c r="AO58" s="4"/>
      <c r="AP58" s="4"/>
      <c r="AQ58" s="4"/>
      <c r="AR58" s="4"/>
      <c r="AS58" s="4"/>
      <c r="AT58" s="164"/>
      <c r="AU58" s="164"/>
      <c r="AV58" s="164"/>
      <c r="AW58" s="164"/>
      <c r="AX58" s="164"/>
      <c r="AY58" s="164"/>
      <c r="AZ58" s="167"/>
      <c r="BA58" s="164"/>
      <c r="BB58" s="164"/>
      <c r="BC58" s="164"/>
      <c r="BD58" s="164"/>
      <c r="BE58" s="164"/>
      <c r="BF58" s="164"/>
      <c r="BG58" s="164"/>
      <c r="BH58" s="164"/>
      <c r="BI58" s="164"/>
      <c r="BJ58" s="164"/>
      <c r="BK58" s="164"/>
      <c r="BL58" s="164"/>
      <c r="BM58" s="164"/>
      <c r="BN58" s="164"/>
      <c r="BO58" s="164"/>
      <c r="BP58" s="164"/>
      <c r="BQ58" s="164"/>
      <c r="BR58" s="164"/>
      <c r="BS58" s="164"/>
      <c r="BT58" s="164"/>
      <c r="BU58" s="164"/>
      <c r="BV58" s="164"/>
      <c r="BW58" s="164"/>
      <c r="BX58" s="164"/>
      <c r="BY58" s="164"/>
      <c r="BZ58" s="164"/>
      <c r="CA58" s="164"/>
      <c r="CB58" s="164"/>
      <c r="CC58" s="164"/>
    </row>
    <row r="59" spans="1:81">
      <c r="A59" s="4"/>
      <c r="B59" s="4"/>
      <c r="C59" s="4"/>
      <c r="D59" s="4"/>
      <c r="E59" s="4"/>
      <c r="F59" s="4"/>
      <c r="G59" s="4"/>
      <c r="H59" s="4"/>
      <c r="I59" s="4"/>
      <c r="J59" s="4"/>
      <c r="K59" s="4"/>
      <c r="L59" s="4"/>
      <c r="M59" s="4"/>
      <c r="N59" s="4"/>
      <c r="O59" s="4"/>
      <c r="P59" s="4"/>
      <c r="Q59" s="4"/>
      <c r="R59" s="4"/>
      <c r="S59" s="4"/>
      <c r="T59" s="4"/>
      <c r="U59" s="4"/>
      <c r="V59" s="164"/>
      <c r="W59" s="164"/>
      <c r="X59" s="164"/>
      <c r="Y59" s="164"/>
      <c r="Z59" s="164"/>
      <c r="AA59" s="167"/>
      <c r="AB59" s="164"/>
      <c r="AC59" s="164"/>
      <c r="AD59" s="164"/>
      <c r="AE59" s="4"/>
      <c r="AF59" s="4"/>
      <c r="AG59" s="4"/>
      <c r="AH59" s="4"/>
      <c r="AI59" s="4"/>
      <c r="AJ59" s="4"/>
      <c r="AK59" s="4"/>
      <c r="AL59" s="4"/>
      <c r="AM59" s="4"/>
      <c r="AN59" s="4"/>
      <c r="AO59" s="4"/>
      <c r="AP59" s="4"/>
      <c r="AQ59" s="4"/>
      <c r="AR59" s="4"/>
      <c r="AS59" s="4"/>
      <c r="AT59" s="164"/>
      <c r="AU59" s="164"/>
      <c r="AV59" s="164"/>
      <c r="AW59" s="164"/>
      <c r="AX59" s="164"/>
      <c r="AY59" s="164"/>
      <c r="AZ59" s="167"/>
      <c r="BA59" s="164"/>
      <c r="BB59" s="164"/>
      <c r="BC59" s="164"/>
      <c r="BD59" s="164"/>
      <c r="BE59" s="164"/>
      <c r="BF59" s="164"/>
      <c r="BG59" s="164"/>
      <c r="BH59" s="164"/>
      <c r="BI59" s="164"/>
      <c r="BJ59" s="164"/>
      <c r="BK59" s="164"/>
      <c r="BL59" s="164"/>
      <c r="BM59" s="164"/>
      <c r="BN59" s="164"/>
      <c r="BO59" s="164"/>
      <c r="BP59" s="164"/>
      <c r="BQ59" s="164"/>
      <c r="BR59" s="164"/>
      <c r="BS59" s="164"/>
      <c r="BT59" s="164"/>
      <c r="BU59" s="164"/>
      <c r="BV59" s="164"/>
      <c r="BW59" s="164"/>
      <c r="BX59" s="164"/>
      <c r="BY59" s="164"/>
      <c r="BZ59" s="164"/>
      <c r="CA59" s="164"/>
      <c r="CB59" s="164"/>
      <c r="CC59" s="164"/>
    </row>
    <row r="60" spans="1:81">
      <c r="A60" s="4"/>
      <c r="B60" s="4"/>
      <c r="C60" s="4"/>
      <c r="D60" s="4"/>
      <c r="E60" s="4"/>
      <c r="F60" s="4"/>
      <c r="G60" s="4"/>
      <c r="H60" s="4"/>
      <c r="I60" s="4"/>
      <c r="J60" s="4"/>
      <c r="K60" s="4"/>
      <c r="L60" s="4"/>
      <c r="M60" s="4"/>
      <c r="N60" s="4"/>
      <c r="O60" s="4"/>
      <c r="P60" s="4"/>
      <c r="Q60" s="4"/>
      <c r="R60" s="4"/>
      <c r="S60" s="4"/>
      <c r="T60" s="4"/>
      <c r="U60" s="4"/>
      <c r="V60" s="164"/>
      <c r="W60" s="164"/>
      <c r="X60" s="164"/>
      <c r="Y60" s="164"/>
      <c r="Z60" s="164"/>
      <c r="AA60" s="167"/>
      <c r="AB60" s="164"/>
      <c r="AC60" s="164"/>
      <c r="AD60" s="164"/>
      <c r="AE60" s="4"/>
      <c r="AF60" s="4"/>
      <c r="AG60" s="4"/>
      <c r="AH60" s="4"/>
      <c r="AI60" s="4"/>
      <c r="AJ60" s="4"/>
      <c r="AK60" s="4"/>
      <c r="AL60" s="4"/>
      <c r="AM60" s="4"/>
      <c r="AN60" s="4"/>
      <c r="AO60" s="4"/>
      <c r="AP60" s="4"/>
      <c r="AQ60" s="4"/>
      <c r="AR60" s="4"/>
      <c r="AS60" s="4"/>
      <c r="AT60" s="164"/>
      <c r="AU60" s="164"/>
      <c r="AV60" s="164"/>
      <c r="AW60" s="164"/>
      <c r="AX60" s="164"/>
      <c r="AY60" s="164"/>
      <c r="AZ60" s="167"/>
      <c r="BA60" s="164"/>
      <c r="BB60" s="164"/>
      <c r="BC60" s="164"/>
      <c r="BD60" s="164"/>
      <c r="BE60" s="164"/>
      <c r="BF60" s="164"/>
      <c r="BG60" s="164"/>
      <c r="BH60" s="164"/>
      <c r="BI60" s="164"/>
      <c r="BJ60" s="164"/>
      <c r="BK60" s="164"/>
      <c r="BL60" s="164"/>
      <c r="BM60" s="164"/>
      <c r="BN60" s="164"/>
      <c r="BO60" s="164"/>
      <c r="BP60" s="164"/>
      <c r="BQ60" s="164"/>
      <c r="BR60" s="164"/>
      <c r="BS60" s="164"/>
      <c r="BT60" s="164"/>
      <c r="BU60" s="164"/>
      <c r="BV60" s="164"/>
      <c r="BW60" s="164"/>
      <c r="BX60" s="164"/>
      <c r="BY60" s="164"/>
      <c r="BZ60" s="164"/>
      <c r="CA60" s="164"/>
      <c r="CB60" s="164"/>
      <c r="CC60" s="164"/>
    </row>
    <row r="61" spans="1:81">
      <c r="A61" s="4"/>
      <c r="B61" s="4"/>
      <c r="C61" s="4"/>
      <c r="D61" s="4"/>
      <c r="E61" s="4"/>
      <c r="F61" s="4"/>
      <c r="G61" s="4"/>
      <c r="H61" s="4"/>
      <c r="I61" s="4"/>
      <c r="J61" s="4"/>
      <c r="K61" s="4"/>
      <c r="L61" s="4"/>
      <c r="M61" s="4"/>
      <c r="N61" s="4"/>
      <c r="O61" s="4"/>
      <c r="P61" s="4"/>
      <c r="Q61" s="4"/>
      <c r="R61" s="4"/>
      <c r="S61" s="4"/>
      <c r="T61" s="4"/>
      <c r="U61" s="4"/>
      <c r="V61" s="164"/>
      <c r="W61" s="164"/>
      <c r="X61" s="164"/>
      <c r="Y61" s="164"/>
      <c r="Z61" s="164"/>
      <c r="AA61" s="167"/>
      <c r="AB61" s="164"/>
      <c r="AC61" s="164"/>
      <c r="AD61" s="164"/>
      <c r="AE61" s="4"/>
      <c r="AF61" s="4"/>
      <c r="AG61" s="4"/>
      <c r="AH61" s="4"/>
      <c r="AI61" s="4"/>
      <c r="AJ61" s="4"/>
      <c r="AK61" s="4"/>
      <c r="AL61" s="4"/>
      <c r="AM61" s="4"/>
      <c r="AN61" s="4"/>
      <c r="AO61" s="4"/>
      <c r="AP61" s="4"/>
      <c r="AQ61" s="4"/>
      <c r="AR61" s="4"/>
      <c r="AS61" s="4"/>
      <c r="AT61" s="164"/>
      <c r="AU61" s="164"/>
      <c r="AV61" s="164"/>
      <c r="AW61" s="164"/>
      <c r="AX61" s="164"/>
      <c r="AY61" s="164"/>
      <c r="AZ61" s="167"/>
      <c r="BA61" s="164"/>
      <c r="BB61" s="164"/>
      <c r="BC61" s="164"/>
      <c r="BD61" s="164"/>
      <c r="BE61" s="164"/>
      <c r="BF61" s="164"/>
      <c r="BG61" s="164"/>
      <c r="BH61" s="164"/>
      <c r="BI61" s="164"/>
      <c r="BJ61" s="164"/>
      <c r="BK61" s="164"/>
      <c r="BL61" s="164"/>
      <c r="BM61" s="164"/>
      <c r="BN61" s="164"/>
      <c r="BO61" s="164"/>
      <c r="BP61" s="164"/>
      <c r="BQ61" s="164"/>
      <c r="BR61" s="164"/>
      <c r="BS61" s="164"/>
      <c r="BT61" s="164"/>
      <c r="BU61" s="164"/>
      <c r="BV61" s="164"/>
      <c r="BW61" s="164"/>
      <c r="BX61" s="164"/>
      <c r="BY61" s="164"/>
      <c r="BZ61" s="164"/>
      <c r="CA61" s="164"/>
      <c r="CB61" s="164"/>
      <c r="CC61" s="164"/>
    </row>
    <row r="62" spans="1:81">
      <c r="A62" s="4"/>
      <c r="B62" s="4"/>
      <c r="C62" s="4"/>
      <c r="D62" s="4"/>
      <c r="E62" s="4"/>
      <c r="F62" s="4"/>
      <c r="G62" s="4"/>
      <c r="H62" s="4"/>
      <c r="I62" s="4"/>
      <c r="J62" s="4"/>
      <c r="K62" s="4"/>
      <c r="L62" s="4"/>
      <c r="M62" s="4"/>
      <c r="N62" s="4"/>
      <c r="O62" s="4"/>
      <c r="P62" s="4"/>
      <c r="Q62" s="4"/>
      <c r="R62" s="4"/>
      <c r="S62" s="4"/>
      <c r="T62" s="4"/>
      <c r="U62" s="4"/>
      <c r="V62" s="164"/>
      <c r="W62" s="164"/>
      <c r="X62" s="164"/>
      <c r="Y62" s="164"/>
      <c r="Z62" s="164"/>
      <c r="AA62" s="167"/>
      <c r="AB62" s="164"/>
      <c r="AC62" s="164"/>
      <c r="AD62" s="164"/>
      <c r="AE62" s="4"/>
      <c r="AF62" s="4"/>
      <c r="AG62" s="4"/>
      <c r="AH62" s="4"/>
      <c r="AI62" s="4"/>
      <c r="AJ62" s="4"/>
      <c r="AK62" s="4"/>
      <c r="AL62" s="4"/>
      <c r="AM62" s="4"/>
      <c r="AN62" s="4"/>
      <c r="AO62" s="4"/>
      <c r="AP62" s="4"/>
      <c r="AQ62" s="4"/>
      <c r="AR62" s="4"/>
      <c r="AS62" s="4"/>
      <c r="AT62" s="164"/>
      <c r="AU62" s="164"/>
      <c r="AV62" s="164"/>
      <c r="AW62" s="164"/>
      <c r="AX62" s="164"/>
      <c r="AY62" s="164"/>
      <c r="AZ62" s="167"/>
      <c r="BA62" s="164"/>
      <c r="BB62" s="164"/>
      <c r="BC62" s="164"/>
      <c r="BD62" s="164"/>
      <c r="BE62" s="164"/>
      <c r="BF62" s="164"/>
      <c r="BG62" s="164"/>
      <c r="BH62" s="164"/>
      <c r="BI62" s="164"/>
      <c r="BJ62" s="164"/>
      <c r="BK62" s="164"/>
      <c r="BL62" s="164"/>
      <c r="BM62" s="164"/>
      <c r="BN62" s="164"/>
      <c r="BO62" s="164"/>
      <c r="BP62" s="164"/>
      <c r="BQ62" s="164"/>
      <c r="BR62" s="164"/>
      <c r="BS62" s="164"/>
      <c r="BT62" s="164"/>
      <c r="BU62" s="164"/>
      <c r="BV62" s="164"/>
      <c r="BW62" s="164"/>
      <c r="BX62" s="164"/>
      <c r="BY62" s="164"/>
      <c r="BZ62" s="164"/>
      <c r="CA62" s="164"/>
      <c r="CB62" s="164"/>
      <c r="CC62" s="164"/>
    </row>
    <row r="63" spans="1:81">
      <c r="A63" s="4"/>
      <c r="B63" s="4"/>
      <c r="C63" s="4"/>
      <c r="D63" s="4"/>
      <c r="E63" s="4"/>
      <c r="F63" s="4"/>
      <c r="G63" s="4"/>
      <c r="H63" s="4"/>
      <c r="I63" s="4"/>
      <c r="J63" s="4"/>
      <c r="K63" s="4"/>
      <c r="L63" s="4"/>
      <c r="M63" s="4"/>
      <c r="N63" s="4"/>
      <c r="O63" s="4"/>
      <c r="P63" s="4"/>
      <c r="Q63" s="4"/>
      <c r="R63" s="4"/>
      <c r="S63" s="4"/>
      <c r="T63" s="4"/>
      <c r="U63" s="4"/>
      <c r="V63" s="393" t="s">
        <v>655</v>
      </c>
      <c r="W63" s="164"/>
      <c r="X63" s="164"/>
      <c r="Y63" s="164"/>
      <c r="Z63" s="164"/>
      <c r="AA63" s="167"/>
      <c r="AB63" s="164"/>
      <c r="AC63" s="164"/>
      <c r="AD63" s="164"/>
      <c r="AE63" s="4"/>
      <c r="AF63" s="4"/>
      <c r="AG63" s="4"/>
      <c r="AH63" s="4"/>
      <c r="AI63" s="4"/>
      <c r="AJ63" s="4"/>
      <c r="AK63" s="4"/>
      <c r="AL63" s="4"/>
      <c r="AM63" s="4"/>
      <c r="AN63" s="4"/>
      <c r="AO63" s="4"/>
      <c r="AP63" s="4"/>
      <c r="AQ63" s="4"/>
      <c r="AR63" s="4"/>
      <c r="AS63" s="4"/>
      <c r="AT63" s="164"/>
      <c r="AU63" s="164"/>
      <c r="AV63" s="164"/>
      <c r="AW63" s="164"/>
      <c r="AX63" s="164"/>
      <c r="AY63" s="164"/>
      <c r="AZ63" s="167"/>
      <c r="BA63" s="164"/>
      <c r="BB63" s="164"/>
      <c r="BC63" s="164"/>
      <c r="BD63" s="164"/>
      <c r="BE63" s="164"/>
      <c r="BF63" s="164"/>
      <c r="BG63" s="164"/>
      <c r="BH63" s="164"/>
      <c r="BI63" s="164"/>
      <c r="BJ63" s="164"/>
      <c r="BK63" s="164"/>
      <c r="BL63" s="164"/>
      <c r="BM63" s="164"/>
      <c r="BN63" s="164"/>
      <c r="BO63" s="164"/>
      <c r="BP63" s="164"/>
      <c r="BQ63" s="164"/>
      <c r="BR63" s="164"/>
      <c r="BS63" s="164"/>
      <c r="BT63" s="164"/>
      <c r="BU63" s="164"/>
      <c r="BV63" s="164"/>
      <c r="BW63" s="164"/>
      <c r="BX63" s="164"/>
      <c r="BY63" s="164"/>
      <c r="BZ63" s="164"/>
      <c r="CA63" s="164"/>
      <c r="CB63" s="164"/>
      <c r="CC63" s="164"/>
    </row>
    <row r="64" spans="1:81">
      <c r="A64" s="4"/>
      <c r="B64" s="4"/>
      <c r="C64" s="4"/>
      <c r="D64" s="4"/>
      <c r="E64" s="4"/>
      <c r="F64" s="4"/>
      <c r="G64" s="4"/>
      <c r="H64" s="4"/>
      <c r="I64" s="4"/>
      <c r="J64" s="4"/>
      <c r="K64" s="4"/>
      <c r="L64" s="4"/>
      <c r="M64" s="4"/>
      <c r="N64" s="4"/>
      <c r="O64" s="4"/>
      <c r="P64" s="4"/>
      <c r="Q64" s="4"/>
      <c r="R64" s="4"/>
      <c r="S64" s="4"/>
      <c r="T64" s="4"/>
      <c r="U64" s="4"/>
      <c r="V64" s="164"/>
      <c r="W64" s="164"/>
      <c r="X64" s="164"/>
      <c r="Y64" s="164"/>
      <c r="Z64" s="164"/>
      <c r="AA64" s="167"/>
      <c r="AB64" s="164"/>
      <c r="AC64" s="164"/>
      <c r="AD64" s="164"/>
      <c r="AE64" s="4"/>
      <c r="AF64" s="4"/>
      <c r="AG64" s="4"/>
      <c r="AH64" s="4"/>
      <c r="AI64" s="4"/>
      <c r="AJ64" s="4"/>
      <c r="AK64" s="4"/>
      <c r="AL64" s="4"/>
      <c r="AM64" s="4"/>
      <c r="AN64" s="4"/>
      <c r="AO64" s="4"/>
      <c r="AP64" s="4"/>
      <c r="AQ64" s="4"/>
      <c r="AR64" s="4"/>
      <c r="AS64" s="4"/>
      <c r="AT64" s="164"/>
      <c r="AU64" s="164"/>
      <c r="AV64" s="164"/>
      <c r="AW64" s="164"/>
      <c r="AX64" s="164"/>
      <c r="AY64" s="164"/>
      <c r="AZ64" s="167"/>
      <c r="BA64" s="164"/>
      <c r="BB64" s="164"/>
      <c r="BC64" s="164"/>
      <c r="BD64" s="164"/>
      <c r="BE64" s="164"/>
      <c r="BF64" s="164"/>
      <c r="BG64" s="164"/>
      <c r="BH64" s="164"/>
      <c r="BI64" s="164"/>
      <c r="BJ64" s="164"/>
      <c r="BK64" s="164"/>
      <c r="BL64" s="164"/>
      <c r="BM64" s="164"/>
      <c r="BN64" s="164"/>
      <c r="BO64" s="164"/>
      <c r="BP64" s="164"/>
      <c r="BQ64" s="164"/>
      <c r="BR64" s="164"/>
      <c r="BS64" s="164"/>
      <c r="BT64" s="164"/>
      <c r="BU64" s="164"/>
      <c r="BV64" s="164"/>
      <c r="BW64" s="164"/>
      <c r="BX64" s="164"/>
      <c r="BY64" s="164"/>
      <c r="BZ64" s="164"/>
      <c r="CA64" s="164"/>
      <c r="CB64" s="164"/>
      <c r="CC64" s="164"/>
    </row>
    <row r="65" spans="1:81">
      <c r="A65" s="4"/>
      <c r="B65" s="4"/>
      <c r="C65" s="4"/>
      <c r="D65" s="4"/>
      <c r="E65" s="4"/>
      <c r="F65" s="4"/>
      <c r="G65" s="4"/>
      <c r="H65" s="4"/>
      <c r="I65" s="4"/>
      <c r="J65" s="4"/>
      <c r="K65" s="4"/>
      <c r="L65" s="4"/>
      <c r="M65" s="4"/>
      <c r="N65" s="4"/>
      <c r="O65" s="4"/>
      <c r="P65" s="4"/>
      <c r="Q65" s="4"/>
      <c r="R65" s="4"/>
      <c r="S65" s="4"/>
      <c r="T65" s="4"/>
      <c r="U65" s="4"/>
      <c r="V65" s="164"/>
      <c r="W65" s="164"/>
      <c r="X65" s="164"/>
      <c r="Y65" s="164"/>
      <c r="Z65" s="164"/>
      <c r="AA65" s="167"/>
      <c r="AB65" s="164"/>
      <c r="AC65" s="164"/>
      <c r="AD65" s="164"/>
      <c r="AE65" s="4"/>
      <c r="AF65" s="4"/>
      <c r="AG65" s="4"/>
      <c r="AH65" s="4"/>
      <c r="AI65" s="4"/>
      <c r="AJ65" s="4"/>
      <c r="AK65" s="4"/>
      <c r="AL65" s="4"/>
      <c r="AM65" s="4"/>
      <c r="AN65" s="4"/>
      <c r="AO65" s="4"/>
      <c r="AP65" s="4"/>
      <c r="AQ65" s="4"/>
      <c r="AR65" s="4"/>
      <c r="AS65" s="4"/>
      <c r="AT65" s="164"/>
      <c r="AU65" s="164"/>
      <c r="AV65" s="164"/>
      <c r="AW65" s="164"/>
      <c r="AX65" s="164"/>
      <c r="AY65" s="164"/>
      <c r="AZ65" s="167"/>
      <c r="BA65" s="164"/>
      <c r="BB65" s="164"/>
      <c r="BC65" s="164"/>
      <c r="BD65" s="164"/>
      <c r="BE65" s="164"/>
      <c r="BF65" s="164"/>
      <c r="BG65" s="164"/>
      <c r="BH65" s="164"/>
      <c r="BI65" s="164"/>
      <c r="BJ65" s="164"/>
      <c r="BK65" s="164"/>
      <c r="BL65" s="164"/>
      <c r="BM65" s="164"/>
      <c r="BN65" s="164"/>
      <c r="BO65" s="164"/>
      <c r="BP65" s="164"/>
      <c r="BQ65" s="164"/>
      <c r="BR65" s="164"/>
      <c r="BS65" s="164"/>
      <c r="BT65" s="164"/>
      <c r="BU65" s="164"/>
      <c r="BV65" s="164"/>
      <c r="BW65" s="164"/>
      <c r="BX65" s="164"/>
      <c r="BY65" s="164"/>
      <c r="BZ65" s="164"/>
      <c r="CA65" s="164"/>
      <c r="CB65" s="164"/>
      <c r="CC65" s="164"/>
    </row>
    <row r="66" spans="1:81">
      <c r="A66" s="4"/>
      <c r="B66" s="4"/>
      <c r="C66" s="4"/>
      <c r="D66" s="4"/>
      <c r="E66" s="4"/>
      <c r="F66" s="4"/>
      <c r="G66" s="4"/>
      <c r="H66" s="4"/>
      <c r="I66" s="4"/>
      <c r="J66" s="4"/>
      <c r="K66" s="4"/>
      <c r="L66" s="4"/>
      <c r="M66" s="4"/>
      <c r="N66" s="4"/>
      <c r="O66" s="4"/>
      <c r="P66" s="4"/>
      <c r="Q66" s="4"/>
      <c r="R66" s="4"/>
      <c r="S66" s="4"/>
      <c r="T66" s="4"/>
      <c r="U66" s="4"/>
      <c r="V66" s="164"/>
      <c r="W66" s="164"/>
      <c r="X66" s="164"/>
      <c r="Y66" s="164"/>
      <c r="Z66" s="164"/>
      <c r="AA66" s="167"/>
      <c r="AB66" s="164"/>
      <c r="AC66" s="164"/>
      <c r="AD66" s="164"/>
      <c r="AE66" s="4"/>
      <c r="AF66" s="4"/>
      <c r="AG66" s="4"/>
      <c r="AH66" s="4"/>
      <c r="AI66" s="4"/>
      <c r="AJ66" s="4"/>
      <c r="AK66" s="4"/>
      <c r="AL66" s="4"/>
      <c r="AM66" s="4"/>
      <c r="AN66" s="4"/>
      <c r="AO66" s="4"/>
      <c r="AP66" s="4"/>
      <c r="AQ66" s="4"/>
      <c r="AR66" s="4"/>
      <c r="AS66" s="4"/>
      <c r="AT66" s="164"/>
      <c r="AU66" s="164"/>
      <c r="AV66" s="164"/>
      <c r="AW66" s="164"/>
      <c r="AX66" s="164"/>
      <c r="AY66" s="164"/>
      <c r="AZ66" s="167"/>
      <c r="BA66" s="164"/>
      <c r="BB66" s="164"/>
      <c r="BC66" s="164"/>
      <c r="BD66" s="164"/>
      <c r="BE66" s="164"/>
      <c r="BF66" s="164"/>
      <c r="BG66" s="164"/>
      <c r="BH66" s="164"/>
      <c r="BI66" s="164"/>
      <c r="BJ66" s="164"/>
      <c r="BK66" s="164"/>
      <c r="BL66" s="164"/>
      <c r="BM66" s="164"/>
      <c r="BN66" s="164"/>
      <c r="BO66" s="164"/>
      <c r="BP66" s="164"/>
      <c r="BQ66" s="164"/>
      <c r="BR66" s="164"/>
      <c r="BS66" s="164"/>
      <c r="BT66" s="164"/>
      <c r="BU66" s="164"/>
      <c r="BV66" s="164"/>
      <c r="BW66" s="164"/>
      <c r="BX66" s="164"/>
      <c r="BY66" s="164"/>
      <c r="BZ66" s="164"/>
      <c r="CA66" s="164"/>
      <c r="CB66" s="164"/>
      <c r="CC66" s="164"/>
    </row>
    <row r="67" spans="1:81">
      <c r="A67" s="4"/>
      <c r="B67" s="4"/>
      <c r="C67" s="4"/>
      <c r="D67" s="4"/>
      <c r="E67" s="4"/>
      <c r="F67" s="4"/>
      <c r="G67" s="4"/>
      <c r="H67" s="4"/>
      <c r="I67" s="4"/>
      <c r="J67" s="4"/>
      <c r="K67" s="4"/>
      <c r="L67" s="4"/>
      <c r="M67" s="4"/>
      <c r="N67" s="4"/>
      <c r="O67" s="4"/>
      <c r="P67" s="4"/>
      <c r="Q67" s="4"/>
      <c r="R67" s="4"/>
      <c r="S67" s="4"/>
      <c r="T67" s="4"/>
      <c r="U67" s="4"/>
      <c r="V67" s="164"/>
      <c r="W67" s="164"/>
      <c r="X67" s="164"/>
      <c r="Y67" s="164"/>
      <c r="Z67" s="164"/>
      <c r="AA67" s="167"/>
      <c r="AB67" s="164"/>
      <c r="AC67" s="164"/>
      <c r="AD67" s="164"/>
      <c r="AE67" s="4"/>
      <c r="AF67" s="4"/>
      <c r="AG67" s="4"/>
      <c r="AH67" s="4"/>
      <c r="AI67" s="4"/>
      <c r="AJ67" s="4"/>
      <c r="AK67" s="4"/>
      <c r="AL67" s="4"/>
      <c r="AM67" s="4"/>
      <c r="AN67" s="4"/>
      <c r="AO67" s="4"/>
      <c r="AP67" s="4"/>
      <c r="AQ67" s="4"/>
      <c r="AR67" s="4"/>
      <c r="AS67" s="4"/>
      <c r="AT67" s="164"/>
      <c r="AU67" s="164"/>
      <c r="AV67" s="164"/>
      <c r="AW67" s="164"/>
      <c r="AX67" s="164"/>
      <c r="AY67" s="164"/>
      <c r="AZ67" s="167"/>
      <c r="BA67" s="164"/>
      <c r="BB67" s="164"/>
      <c r="BC67" s="164"/>
      <c r="BD67" s="164"/>
      <c r="BE67" s="164"/>
      <c r="BF67" s="164"/>
      <c r="BG67" s="164"/>
      <c r="BH67" s="164"/>
      <c r="BI67" s="164"/>
      <c r="BJ67" s="164"/>
      <c r="BK67" s="164"/>
      <c r="BL67" s="164"/>
      <c r="BM67" s="164"/>
      <c r="BN67" s="164"/>
      <c r="BO67" s="164"/>
      <c r="BP67" s="164"/>
      <c r="BQ67" s="164"/>
      <c r="BR67" s="164"/>
      <c r="BS67" s="164"/>
      <c r="BT67" s="164"/>
      <c r="BU67" s="164"/>
      <c r="BV67" s="164"/>
      <c r="BW67" s="164"/>
      <c r="BX67" s="164"/>
      <c r="BY67" s="164"/>
      <c r="BZ67" s="164"/>
      <c r="CA67" s="164"/>
      <c r="CB67" s="164"/>
      <c r="CC67" s="164"/>
    </row>
    <row r="68" spans="1:81">
      <c r="A68" s="4"/>
      <c r="B68" s="4"/>
      <c r="C68" s="4"/>
      <c r="D68" s="4"/>
      <c r="E68" s="4"/>
      <c r="F68" s="4"/>
      <c r="G68" s="4"/>
      <c r="H68" s="4"/>
      <c r="I68" s="4"/>
      <c r="J68" s="4"/>
      <c r="K68" s="4"/>
      <c r="L68" s="4"/>
      <c r="M68" s="4"/>
      <c r="N68" s="4"/>
      <c r="O68" s="4"/>
      <c r="P68" s="4"/>
      <c r="Q68" s="4"/>
      <c r="R68" s="4"/>
      <c r="S68" s="4"/>
      <c r="T68" s="4"/>
      <c r="U68" s="4"/>
      <c r="V68" s="164"/>
      <c r="W68" s="164"/>
      <c r="X68" s="164"/>
      <c r="Y68" s="164"/>
      <c r="Z68" s="164"/>
      <c r="AA68" s="167"/>
      <c r="AB68" s="164"/>
      <c r="AC68" s="164"/>
      <c r="AD68" s="164"/>
      <c r="AE68" s="252"/>
      <c r="AF68" s="252"/>
      <c r="AG68" s="252"/>
      <c r="AH68" s="252"/>
      <c r="AI68" s="252"/>
      <c r="AJ68" s="252"/>
      <c r="AK68" s="252"/>
      <c r="AL68" s="252"/>
      <c r="AM68" s="252"/>
      <c r="AN68" s="252"/>
      <c r="AO68" s="252"/>
      <c r="AP68" s="252"/>
      <c r="AQ68" s="252"/>
      <c r="AR68" s="252"/>
      <c r="AS68" s="4"/>
      <c r="AT68" s="164"/>
      <c r="AU68" s="164"/>
      <c r="AV68" s="164"/>
      <c r="AW68" s="164"/>
      <c r="AX68" s="164"/>
      <c r="AY68" s="164"/>
      <c r="AZ68" s="167"/>
      <c r="BA68" s="164"/>
      <c r="BB68" s="164"/>
      <c r="BC68" s="164"/>
      <c r="BD68" s="164"/>
      <c r="BE68" s="164"/>
      <c r="BF68" s="164"/>
      <c r="BG68" s="164"/>
      <c r="BH68" s="164"/>
      <c r="BI68" s="164"/>
      <c r="BJ68" s="164"/>
      <c r="BK68" s="164"/>
      <c r="BL68" s="164"/>
      <c r="BM68" s="164"/>
      <c r="BN68" s="164"/>
      <c r="BO68" s="164"/>
      <c r="BP68" s="164"/>
      <c r="BQ68" s="164"/>
      <c r="BR68" s="164"/>
      <c r="BS68" s="164"/>
      <c r="BT68" s="164"/>
      <c r="BU68" s="164"/>
      <c r="BV68" s="164"/>
      <c r="BW68" s="164"/>
      <c r="BX68" s="164"/>
      <c r="BY68" s="164"/>
      <c r="BZ68" s="164"/>
      <c r="CA68" s="164"/>
      <c r="CB68" s="164"/>
      <c r="CC68" s="164"/>
    </row>
    <row r="69" spans="1:81">
      <c r="A69" s="4"/>
      <c r="B69" s="4"/>
      <c r="C69" s="4"/>
      <c r="D69" s="4"/>
      <c r="E69" s="4"/>
      <c r="F69" s="4"/>
      <c r="G69" s="4"/>
      <c r="H69" s="4"/>
      <c r="I69" s="4"/>
      <c r="J69" s="4"/>
      <c r="K69" s="4"/>
      <c r="L69" s="4"/>
      <c r="M69" s="4"/>
      <c r="N69" s="4"/>
      <c r="O69" s="4"/>
      <c r="P69" s="4"/>
      <c r="Q69" s="4"/>
      <c r="R69" s="4"/>
      <c r="S69" s="4"/>
      <c r="T69" s="4"/>
      <c r="U69" s="4"/>
      <c r="V69" s="164"/>
      <c r="W69" s="164"/>
      <c r="X69" s="164"/>
      <c r="Y69" s="164"/>
      <c r="Z69" s="164"/>
      <c r="AA69" s="167"/>
      <c r="AB69" s="164"/>
      <c r="AC69" s="164"/>
      <c r="AD69" s="164"/>
      <c r="AE69" s="3"/>
      <c r="AF69" s="3"/>
      <c r="AG69" s="3"/>
      <c r="AH69" s="3"/>
      <c r="AI69" s="4"/>
      <c r="AJ69" s="3"/>
      <c r="AK69" s="3"/>
      <c r="AL69" s="3"/>
      <c r="AM69" s="3"/>
      <c r="AN69" s="4"/>
      <c r="AO69" s="4"/>
      <c r="AP69" s="4"/>
      <c r="AQ69" s="4"/>
      <c r="AR69" s="4"/>
      <c r="AS69" s="4"/>
      <c r="AT69" s="164"/>
      <c r="AU69" s="164"/>
      <c r="AV69" s="164"/>
      <c r="AW69" s="164"/>
      <c r="AX69" s="164"/>
      <c r="AY69" s="164"/>
      <c r="AZ69" s="167"/>
      <c r="BA69" s="164"/>
      <c r="BB69" s="164"/>
      <c r="BC69" s="164"/>
      <c r="BD69" s="164"/>
      <c r="BE69" s="164"/>
      <c r="BF69" s="164"/>
      <c r="BG69" s="164"/>
      <c r="BH69" s="164"/>
      <c r="BI69" s="164"/>
      <c r="BJ69" s="164"/>
      <c r="BK69" s="164"/>
      <c r="BL69" s="164"/>
      <c r="BM69" s="164"/>
      <c r="BN69" s="164"/>
      <c r="BO69" s="164"/>
      <c r="BP69" s="164"/>
      <c r="BQ69" s="164"/>
      <c r="BR69" s="164"/>
      <c r="BS69" s="164"/>
      <c r="BT69" s="164"/>
      <c r="BU69" s="164"/>
      <c r="BV69" s="164"/>
      <c r="BW69" s="164"/>
      <c r="BX69" s="164"/>
      <c r="BY69" s="164"/>
      <c r="BZ69" s="164"/>
      <c r="CA69" s="164"/>
      <c r="CB69" s="164"/>
      <c r="CC69" s="164"/>
    </row>
    <row r="70" spans="1:81">
      <c r="A70" s="4"/>
      <c r="B70" s="4"/>
      <c r="C70" s="4"/>
      <c r="D70" s="4"/>
      <c r="E70" s="4"/>
      <c r="F70" s="4"/>
      <c r="G70" s="4"/>
      <c r="H70" s="4"/>
      <c r="I70" s="4"/>
      <c r="J70" s="4"/>
      <c r="K70" s="4"/>
      <c r="L70" s="4"/>
      <c r="M70" s="4"/>
      <c r="N70" s="4"/>
      <c r="O70" s="4"/>
      <c r="P70" s="4"/>
      <c r="Q70" s="4"/>
      <c r="R70" s="4"/>
      <c r="S70" s="4"/>
      <c r="T70" s="4"/>
      <c r="U70" s="4"/>
      <c r="V70" s="164"/>
      <c r="W70" s="164"/>
      <c r="X70" s="164"/>
      <c r="Y70" s="164"/>
      <c r="Z70" s="164"/>
      <c r="AA70" s="167"/>
      <c r="AB70" s="164"/>
      <c r="AC70" s="164"/>
      <c r="AD70" s="164"/>
      <c r="AE70" s="3"/>
      <c r="AF70" s="3"/>
      <c r="AG70" s="3"/>
      <c r="AH70" s="3"/>
      <c r="AI70" s="4"/>
      <c r="AJ70" s="3"/>
      <c r="AK70" s="3"/>
      <c r="AL70" s="3"/>
      <c r="AM70" s="3"/>
      <c r="AN70" s="4"/>
      <c r="AO70" s="4"/>
      <c r="AP70" s="4"/>
      <c r="AQ70" s="4"/>
      <c r="AR70" s="4"/>
      <c r="AS70" s="4"/>
      <c r="AT70" s="164"/>
      <c r="AU70" s="164"/>
      <c r="AV70" s="164"/>
      <c r="AW70" s="164"/>
      <c r="AX70" s="164"/>
      <c r="AY70" s="164"/>
      <c r="AZ70" s="167"/>
      <c r="BA70" s="164"/>
      <c r="BB70" s="164"/>
      <c r="BC70" s="164"/>
      <c r="BD70" s="164"/>
      <c r="BE70" s="164"/>
      <c r="BF70" s="164"/>
      <c r="BG70" s="164"/>
      <c r="BH70" s="164"/>
      <c r="BI70" s="164"/>
      <c r="BJ70" s="164"/>
      <c r="BK70" s="164"/>
      <c r="BL70" s="164"/>
      <c r="BM70" s="164"/>
      <c r="BN70" s="164"/>
      <c r="BO70" s="164"/>
      <c r="BP70" s="164"/>
      <c r="BQ70" s="164"/>
      <c r="BR70" s="164"/>
      <c r="BS70" s="164"/>
      <c r="BT70" s="164"/>
      <c r="BU70" s="164"/>
      <c r="BV70" s="164"/>
      <c r="BW70" s="164"/>
      <c r="BX70" s="164"/>
      <c r="BY70" s="164"/>
      <c r="BZ70" s="164"/>
      <c r="CA70" s="164"/>
      <c r="CB70" s="164"/>
      <c r="CC70" s="164"/>
    </row>
    <row r="71" spans="1:81">
      <c r="A71" s="4"/>
      <c r="B71" s="4"/>
      <c r="C71" s="4"/>
      <c r="D71" s="4"/>
      <c r="E71" s="4"/>
      <c r="F71" s="4"/>
      <c r="G71" s="4"/>
      <c r="H71" s="4"/>
      <c r="I71" s="4"/>
      <c r="J71" s="4"/>
      <c r="K71" s="4"/>
      <c r="L71" s="4"/>
      <c r="M71" s="4"/>
      <c r="N71" s="4"/>
      <c r="O71" s="4"/>
      <c r="P71" s="4"/>
      <c r="Q71" s="4"/>
      <c r="R71" s="4"/>
      <c r="S71" s="4"/>
      <c r="T71" s="4"/>
      <c r="U71" s="4"/>
      <c r="V71" s="164"/>
      <c r="W71" s="164"/>
      <c r="X71" s="164"/>
      <c r="Y71" s="164"/>
      <c r="Z71" s="164"/>
      <c r="AA71" s="167"/>
      <c r="AB71" s="164"/>
      <c r="AC71" s="164"/>
      <c r="AD71" s="164"/>
      <c r="AE71" s="3"/>
      <c r="AF71" s="3"/>
      <c r="AG71" s="3"/>
      <c r="AH71" s="3"/>
      <c r="AI71" s="4"/>
      <c r="AJ71" s="3"/>
      <c r="AK71" s="3"/>
      <c r="AL71" s="3"/>
      <c r="AM71" s="3"/>
      <c r="AN71" s="4"/>
      <c r="AO71" s="4"/>
      <c r="AP71" s="4"/>
      <c r="AQ71" s="4"/>
      <c r="AR71" s="4"/>
      <c r="AS71" s="4"/>
      <c r="AT71" s="164"/>
      <c r="AU71" s="164"/>
      <c r="AV71" s="164"/>
      <c r="AW71" s="164"/>
      <c r="AX71" s="164"/>
      <c r="AY71" s="164"/>
      <c r="AZ71" s="167"/>
      <c r="BA71" s="164"/>
      <c r="BB71" s="164"/>
      <c r="BC71" s="164"/>
      <c r="BD71" s="164"/>
      <c r="BE71" s="164"/>
      <c r="BF71" s="164"/>
      <c r="BG71" s="164"/>
      <c r="BH71" s="164"/>
      <c r="BI71" s="164"/>
      <c r="BJ71" s="164"/>
      <c r="BK71" s="164"/>
      <c r="BL71" s="164"/>
      <c r="BM71" s="164"/>
      <c r="BN71" s="164"/>
      <c r="BO71" s="164"/>
      <c r="BP71" s="164"/>
      <c r="BQ71" s="164"/>
      <c r="BR71" s="164"/>
      <c r="BS71" s="164"/>
      <c r="BT71" s="164"/>
      <c r="BU71" s="164"/>
      <c r="BV71" s="164"/>
      <c r="BW71" s="164"/>
      <c r="BX71" s="164"/>
      <c r="BY71" s="164"/>
      <c r="BZ71" s="164"/>
      <c r="CA71" s="164"/>
      <c r="CB71" s="164"/>
      <c r="CC71" s="164"/>
    </row>
    <row r="72" spans="1:81">
      <c r="A72" s="4"/>
      <c r="B72" s="4"/>
      <c r="C72" s="4"/>
      <c r="D72" s="4"/>
      <c r="E72" s="4"/>
      <c r="F72" s="4"/>
      <c r="G72" s="4"/>
      <c r="H72" s="4"/>
      <c r="I72" s="4"/>
      <c r="J72" s="4"/>
      <c r="K72" s="4"/>
      <c r="L72" s="4"/>
      <c r="M72" s="4"/>
      <c r="N72" s="4"/>
      <c r="O72" s="4"/>
      <c r="P72" s="4"/>
      <c r="Q72" s="4"/>
      <c r="R72" s="4"/>
      <c r="S72" s="4"/>
      <c r="T72" s="4"/>
      <c r="U72" s="4"/>
      <c r="V72" s="164"/>
      <c r="W72" s="164"/>
      <c r="X72" s="164"/>
      <c r="Y72" s="164"/>
      <c r="Z72" s="164"/>
      <c r="AA72" s="167"/>
      <c r="AB72" s="164"/>
      <c r="AC72" s="164"/>
      <c r="AD72" s="164"/>
      <c r="AE72" s="3"/>
      <c r="AF72" s="3"/>
      <c r="AG72" s="3"/>
      <c r="AH72" s="3"/>
      <c r="AI72" s="4"/>
      <c r="AJ72" s="3"/>
      <c r="AK72" s="3"/>
      <c r="AL72" s="3"/>
      <c r="AM72" s="3"/>
      <c r="AN72" s="4"/>
      <c r="AO72" s="4"/>
      <c r="AP72" s="4"/>
      <c r="AQ72" s="4"/>
      <c r="AR72" s="4"/>
      <c r="AS72" s="4"/>
      <c r="AT72" s="164"/>
      <c r="AU72" s="164"/>
      <c r="AV72" s="164"/>
      <c r="AW72" s="164"/>
      <c r="AX72" s="164"/>
      <c r="AY72" s="164"/>
      <c r="AZ72" s="167"/>
      <c r="BA72" s="164"/>
      <c r="BB72" s="164"/>
      <c r="BC72" s="164"/>
      <c r="BD72" s="164"/>
      <c r="BE72" s="164"/>
      <c r="BF72" s="164"/>
      <c r="BG72" s="164"/>
      <c r="BH72" s="164"/>
      <c r="BI72" s="164"/>
      <c r="BJ72" s="164"/>
      <c r="BK72" s="164"/>
      <c r="BL72" s="164"/>
      <c r="BM72" s="164"/>
      <c r="BN72" s="164"/>
      <c r="BO72" s="164"/>
      <c r="BP72" s="164"/>
      <c r="BQ72" s="164"/>
      <c r="BR72" s="164"/>
      <c r="BS72" s="164"/>
      <c r="BT72" s="164"/>
      <c r="BU72" s="164"/>
      <c r="BV72" s="164"/>
      <c r="BW72" s="164"/>
      <c r="BX72" s="164"/>
      <c r="BY72" s="164"/>
      <c r="BZ72" s="164"/>
      <c r="CA72" s="164"/>
      <c r="CB72" s="164"/>
      <c r="CC72" s="164"/>
    </row>
    <row r="73" spans="1:81">
      <c r="A73" s="4"/>
      <c r="B73" s="4"/>
      <c r="C73" s="4"/>
      <c r="D73" s="4"/>
      <c r="E73" s="4"/>
      <c r="F73" s="4"/>
      <c r="G73" s="4"/>
      <c r="H73" s="4"/>
      <c r="I73" s="4"/>
      <c r="J73" s="4"/>
      <c r="K73" s="4"/>
      <c r="L73" s="4"/>
      <c r="M73" s="4"/>
      <c r="N73" s="4"/>
      <c r="O73" s="4"/>
      <c r="P73" s="4"/>
      <c r="Q73" s="4"/>
      <c r="R73" s="4"/>
      <c r="S73" s="4"/>
      <c r="T73" s="4"/>
      <c r="U73" s="4"/>
      <c r="V73" s="164"/>
      <c r="W73" s="164"/>
      <c r="X73" s="164"/>
      <c r="Y73" s="164"/>
      <c r="Z73" s="164"/>
      <c r="AA73" s="167"/>
      <c r="AB73" s="164"/>
      <c r="AC73" s="164"/>
      <c r="AD73" s="164"/>
      <c r="AE73" s="3"/>
      <c r="AF73" s="3"/>
      <c r="AG73" s="3"/>
      <c r="AH73" s="3"/>
      <c r="AI73" s="4"/>
      <c r="AJ73" s="3"/>
      <c r="AK73" s="3"/>
      <c r="AL73" s="3"/>
      <c r="AM73" s="3"/>
      <c r="AN73" s="4"/>
      <c r="AO73" s="4"/>
      <c r="AP73" s="4"/>
      <c r="AQ73" s="4"/>
      <c r="AR73" s="4"/>
      <c r="AS73" s="4"/>
      <c r="AT73" s="164"/>
      <c r="AU73" s="164"/>
      <c r="AV73" s="164"/>
      <c r="AW73" s="164"/>
      <c r="AX73" s="164"/>
      <c r="AY73" s="164"/>
      <c r="AZ73" s="167"/>
      <c r="BA73" s="164"/>
      <c r="BB73" s="164"/>
      <c r="BC73" s="164"/>
      <c r="BD73" s="164"/>
      <c r="BE73" s="164"/>
      <c r="BF73" s="164"/>
      <c r="BG73" s="164"/>
      <c r="BH73" s="164"/>
      <c r="BI73" s="164"/>
      <c r="BJ73" s="164"/>
      <c r="BK73" s="164"/>
      <c r="BL73" s="164"/>
      <c r="BM73" s="164"/>
      <c r="BN73" s="164"/>
      <c r="BO73" s="164"/>
      <c r="BP73" s="164"/>
      <c r="BQ73" s="164"/>
      <c r="BR73" s="164"/>
      <c r="BS73" s="164"/>
      <c r="BT73" s="164"/>
      <c r="BU73" s="164"/>
      <c r="BV73" s="164"/>
      <c r="BW73" s="164"/>
      <c r="BX73" s="164"/>
      <c r="BY73" s="164"/>
      <c r="BZ73" s="164"/>
      <c r="CA73" s="164"/>
      <c r="CB73" s="164"/>
      <c r="CC73" s="164"/>
    </row>
    <row r="74" spans="1:81">
      <c r="A74" s="4"/>
      <c r="B74" s="4"/>
      <c r="C74" s="4"/>
      <c r="D74" s="4"/>
      <c r="E74" s="4"/>
      <c r="F74" s="4"/>
      <c r="G74" s="4"/>
      <c r="H74" s="4"/>
      <c r="I74" s="4"/>
      <c r="J74" s="4"/>
      <c r="K74" s="4"/>
      <c r="L74" s="4"/>
      <c r="M74" s="4"/>
      <c r="N74" s="4"/>
      <c r="O74" s="4"/>
      <c r="P74" s="4"/>
      <c r="Q74" s="4"/>
      <c r="R74" s="4"/>
      <c r="S74" s="4"/>
      <c r="T74" s="4"/>
      <c r="U74" s="4"/>
      <c r="V74" s="164"/>
      <c r="W74" s="164"/>
      <c r="X74" s="164"/>
      <c r="Y74" s="164"/>
      <c r="Z74" s="164"/>
      <c r="AA74" s="167"/>
      <c r="AB74" s="164"/>
      <c r="AC74" s="164"/>
      <c r="AD74" s="164"/>
      <c r="AE74" s="3"/>
      <c r="AF74" s="3"/>
      <c r="AG74" s="3"/>
      <c r="AH74" s="3"/>
      <c r="AI74" s="4"/>
      <c r="AJ74" s="3"/>
      <c r="AK74" s="3"/>
      <c r="AL74" s="3"/>
      <c r="AM74" s="3"/>
      <c r="AN74" s="4"/>
      <c r="AO74" s="4"/>
      <c r="AP74" s="4"/>
      <c r="AQ74" s="4"/>
      <c r="AR74" s="4"/>
      <c r="AS74" s="4"/>
      <c r="AT74" s="164"/>
      <c r="AU74" s="164"/>
      <c r="AV74" s="164"/>
      <c r="AW74" s="164"/>
      <c r="AX74" s="164"/>
      <c r="AY74" s="164"/>
      <c r="AZ74" s="167"/>
      <c r="BA74" s="164"/>
      <c r="BB74" s="164"/>
      <c r="BC74" s="164"/>
      <c r="BD74" s="164"/>
      <c r="BE74" s="164"/>
      <c r="BF74" s="164"/>
      <c r="BG74" s="164"/>
      <c r="BH74" s="164"/>
      <c r="BI74" s="164"/>
      <c r="BJ74" s="164"/>
      <c r="BK74" s="164"/>
      <c r="BL74" s="164"/>
      <c r="BM74" s="164"/>
      <c r="BN74" s="164"/>
      <c r="BO74" s="164"/>
      <c r="BP74" s="164"/>
      <c r="BQ74" s="164"/>
      <c r="BR74" s="164"/>
      <c r="BS74" s="164"/>
      <c r="BT74" s="164"/>
      <c r="BU74" s="164"/>
      <c r="BV74" s="164"/>
      <c r="BW74" s="164"/>
      <c r="BX74" s="164"/>
      <c r="BY74" s="164"/>
      <c r="BZ74" s="164"/>
      <c r="CA74" s="164"/>
      <c r="CB74" s="164"/>
      <c r="CC74" s="164"/>
    </row>
    <row r="75" spans="1:81">
      <c r="A75" s="4"/>
      <c r="B75" s="4"/>
      <c r="C75" s="4"/>
      <c r="D75" s="4"/>
      <c r="E75" s="4"/>
      <c r="F75" s="4"/>
      <c r="G75" s="4"/>
      <c r="H75" s="4"/>
      <c r="I75" s="4"/>
      <c r="J75" s="4"/>
      <c r="K75" s="4"/>
      <c r="L75" s="4"/>
      <c r="M75" s="4"/>
      <c r="N75" s="4"/>
      <c r="O75" s="4"/>
      <c r="P75" s="4"/>
      <c r="Q75" s="4"/>
      <c r="R75" s="4"/>
      <c r="S75" s="4"/>
      <c r="T75" s="4"/>
      <c r="U75" s="4"/>
      <c r="V75" s="164"/>
      <c r="W75" s="164"/>
      <c r="X75" s="164"/>
      <c r="Y75" s="164"/>
      <c r="Z75" s="164"/>
      <c r="AA75" s="167"/>
      <c r="AB75" s="164"/>
      <c r="AC75" s="164"/>
      <c r="AD75" s="164"/>
      <c r="AE75" s="3"/>
      <c r="AF75" s="3"/>
      <c r="AG75" s="3"/>
      <c r="AH75" s="3"/>
      <c r="AI75" s="4"/>
      <c r="AJ75" s="3"/>
      <c r="AK75" s="3"/>
      <c r="AL75" s="3"/>
      <c r="AM75" s="3"/>
      <c r="AN75" s="4"/>
      <c r="AO75" s="4"/>
      <c r="AP75" s="4"/>
      <c r="AQ75" s="4"/>
      <c r="AR75" s="4"/>
      <c r="AS75" s="4"/>
      <c r="AT75" s="164"/>
      <c r="AU75" s="164"/>
      <c r="AV75" s="164"/>
      <c r="AW75" s="164"/>
      <c r="AX75" s="164"/>
      <c r="AY75" s="164"/>
      <c r="AZ75" s="167"/>
      <c r="BA75" s="164"/>
      <c r="BB75" s="164"/>
      <c r="BC75" s="164"/>
      <c r="BD75" s="164"/>
      <c r="BE75" s="164"/>
      <c r="BF75" s="164"/>
      <c r="BG75" s="164"/>
      <c r="BH75" s="164"/>
      <c r="BI75" s="164"/>
      <c r="BJ75" s="164"/>
      <c r="BK75" s="164"/>
      <c r="BL75" s="164"/>
      <c r="BM75" s="164"/>
      <c r="BN75" s="164"/>
      <c r="BO75" s="164"/>
      <c r="BP75" s="164"/>
      <c r="BQ75" s="164"/>
      <c r="BR75" s="164"/>
      <c r="BS75" s="164"/>
      <c r="BT75" s="164"/>
      <c r="BU75" s="164"/>
      <c r="BV75" s="164"/>
      <c r="BW75" s="164"/>
      <c r="BX75" s="164"/>
      <c r="BY75" s="164"/>
      <c r="BZ75" s="164"/>
      <c r="CA75" s="164"/>
      <c r="CB75" s="164"/>
      <c r="CC75" s="164"/>
    </row>
    <row r="76" spans="1:81">
      <c r="A76" s="4"/>
      <c r="B76" s="4"/>
      <c r="C76" s="4"/>
      <c r="D76" s="4"/>
      <c r="E76" s="4"/>
      <c r="F76" s="4"/>
      <c r="G76" s="4"/>
      <c r="H76" s="4"/>
      <c r="I76" s="4"/>
      <c r="J76" s="4"/>
      <c r="K76" s="4"/>
      <c r="L76" s="4"/>
      <c r="M76" s="4"/>
      <c r="N76" s="4"/>
      <c r="O76" s="4"/>
      <c r="P76" s="4"/>
      <c r="Q76" s="4"/>
      <c r="R76" s="4"/>
      <c r="S76" s="4"/>
      <c r="T76" s="4"/>
      <c r="U76" s="4"/>
      <c r="V76" s="164"/>
      <c r="W76" s="164"/>
      <c r="X76" s="164"/>
      <c r="Y76" s="164"/>
      <c r="Z76" s="164"/>
      <c r="AA76" s="167"/>
      <c r="AB76" s="164"/>
      <c r="AC76" s="164"/>
      <c r="AD76" s="164"/>
      <c r="AE76" s="3"/>
      <c r="AF76" s="3"/>
      <c r="AG76" s="3"/>
      <c r="AH76" s="3"/>
      <c r="AI76" s="4"/>
      <c r="AJ76" s="3"/>
      <c r="AK76" s="3"/>
      <c r="AL76" s="3"/>
      <c r="AM76" s="3"/>
      <c r="AN76" s="4"/>
      <c r="AO76" s="4"/>
      <c r="AP76" s="4"/>
      <c r="AQ76" s="4"/>
      <c r="AR76" s="4"/>
      <c r="AS76" s="4"/>
      <c r="AT76" s="164"/>
      <c r="AU76" s="164"/>
      <c r="AV76" s="164"/>
      <c r="AW76" s="164"/>
      <c r="AX76" s="164"/>
      <c r="AY76" s="164"/>
      <c r="AZ76" s="167"/>
      <c r="BA76" s="164"/>
      <c r="BB76" s="164"/>
      <c r="BC76" s="164"/>
      <c r="BD76" s="164"/>
      <c r="BE76" s="164"/>
      <c r="BF76" s="164"/>
      <c r="BG76" s="164"/>
      <c r="BH76" s="164"/>
      <c r="BI76" s="164"/>
      <c r="BJ76" s="164"/>
      <c r="BK76" s="164"/>
      <c r="BL76" s="164"/>
      <c r="BM76" s="164"/>
      <c r="BN76" s="164"/>
      <c r="BO76" s="164"/>
      <c r="BP76" s="164"/>
      <c r="BQ76" s="164"/>
      <c r="BR76" s="164"/>
      <c r="BS76" s="164"/>
      <c r="BT76" s="164"/>
      <c r="BU76" s="164"/>
      <c r="BV76" s="164"/>
      <c r="BW76" s="164"/>
      <c r="BX76" s="164"/>
      <c r="BY76" s="164"/>
      <c r="BZ76" s="164"/>
      <c r="CA76" s="164"/>
      <c r="CB76" s="164"/>
      <c r="CC76" s="164"/>
    </row>
    <row r="77" spans="1:81">
      <c r="A77" s="4"/>
      <c r="B77" s="4"/>
      <c r="C77" s="4"/>
      <c r="D77" s="4"/>
      <c r="E77" s="4"/>
      <c r="F77" s="4"/>
      <c r="G77" s="4"/>
      <c r="H77" s="4"/>
      <c r="I77" s="4"/>
      <c r="J77" s="4"/>
      <c r="K77" s="4"/>
      <c r="L77" s="4"/>
      <c r="M77" s="4"/>
      <c r="N77" s="4"/>
      <c r="O77" s="4"/>
      <c r="P77" s="4"/>
      <c r="Q77" s="4"/>
      <c r="R77" s="4"/>
      <c r="S77" s="4"/>
      <c r="T77" s="4"/>
      <c r="U77" s="4"/>
      <c r="V77" s="164"/>
      <c r="W77" s="164"/>
      <c r="X77" s="164"/>
      <c r="Y77" s="164"/>
      <c r="Z77" s="164"/>
      <c r="AA77" s="167"/>
      <c r="AB77" s="164"/>
      <c r="AC77" s="164"/>
      <c r="AD77" s="164"/>
      <c r="AE77" s="3"/>
      <c r="AF77" s="3"/>
      <c r="AG77" s="3"/>
      <c r="AH77" s="3"/>
      <c r="AI77" s="4"/>
      <c r="AJ77" s="3"/>
      <c r="AK77" s="3"/>
      <c r="AL77" s="3"/>
      <c r="AM77" s="3"/>
      <c r="AN77" s="4"/>
      <c r="AO77" s="4"/>
      <c r="AP77" s="4"/>
      <c r="AQ77" s="4"/>
      <c r="AR77" s="4"/>
      <c r="AS77" s="4"/>
      <c r="AT77" s="164"/>
      <c r="AU77" s="164"/>
      <c r="AV77" s="164"/>
      <c r="AW77" s="164"/>
      <c r="AX77" s="164"/>
      <c r="AY77" s="164"/>
      <c r="AZ77" s="167"/>
      <c r="BA77" s="164"/>
      <c r="BB77" s="164"/>
      <c r="BC77" s="164"/>
      <c r="BD77" s="164"/>
      <c r="BE77" s="164"/>
      <c r="BF77" s="164"/>
      <c r="BG77" s="164"/>
      <c r="BH77" s="164"/>
      <c r="BI77" s="164"/>
      <c r="BJ77" s="164"/>
      <c r="BK77" s="164"/>
      <c r="BL77" s="164"/>
      <c r="BM77" s="164"/>
      <c r="BN77" s="164"/>
      <c r="BO77" s="164"/>
      <c r="BP77" s="164"/>
      <c r="BQ77" s="164"/>
      <c r="BR77" s="164"/>
      <c r="BS77" s="164"/>
      <c r="BT77" s="164"/>
      <c r="BU77" s="164"/>
      <c r="BV77" s="164"/>
      <c r="BW77" s="164"/>
      <c r="BX77" s="164"/>
      <c r="BY77" s="164"/>
      <c r="BZ77" s="164"/>
      <c r="CA77" s="164"/>
      <c r="CB77" s="164"/>
      <c r="CC77" s="164"/>
    </row>
    <row r="78" spans="1:81">
      <c r="A78" s="4"/>
      <c r="B78" s="4"/>
      <c r="C78" s="4"/>
      <c r="D78" s="4"/>
      <c r="E78" s="4"/>
      <c r="F78" s="4"/>
      <c r="G78" s="4"/>
      <c r="H78" s="4"/>
      <c r="I78" s="4"/>
      <c r="J78" s="4"/>
      <c r="K78" s="4"/>
      <c r="L78" s="4"/>
      <c r="M78" s="4"/>
      <c r="N78" s="4"/>
      <c r="O78" s="4"/>
      <c r="P78" s="4"/>
      <c r="Q78" s="4"/>
      <c r="R78" s="4"/>
      <c r="S78" s="4"/>
      <c r="T78" s="4"/>
      <c r="U78" s="4"/>
      <c r="V78" s="395" t="s">
        <v>656</v>
      </c>
      <c r="W78" s="164"/>
      <c r="X78" s="164"/>
      <c r="Y78" s="164"/>
      <c r="Z78" s="164"/>
      <c r="AA78" s="167"/>
      <c r="AB78" s="164"/>
      <c r="AC78" s="164"/>
      <c r="AD78" s="164"/>
      <c r="AE78" s="3"/>
      <c r="AF78" s="3"/>
      <c r="AG78" s="3"/>
      <c r="AH78" s="3"/>
      <c r="AI78" s="4"/>
      <c r="AJ78" s="3"/>
      <c r="AK78" s="3"/>
      <c r="AL78" s="3"/>
      <c r="AM78" s="3"/>
      <c r="AN78" s="4"/>
      <c r="AO78" s="4"/>
      <c r="AP78" s="4"/>
      <c r="AQ78" s="4"/>
      <c r="AR78" s="4"/>
      <c r="AS78" s="4"/>
      <c r="AT78" s="164"/>
      <c r="AU78" s="164"/>
      <c r="AV78" s="164"/>
      <c r="AW78" s="164"/>
      <c r="AX78" s="164"/>
      <c r="AY78" s="164"/>
      <c r="AZ78" s="167"/>
      <c r="BA78" s="164"/>
      <c r="BB78" s="164"/>
      <c r="BC78" s="164"/>
      <c r="BD78" s="164"/>
      <c r="BE78" s="164"/>
      <c r="BF78" s="164"/>
      <c r="BG78" s="164"/>
      <c r="BH78" s="164"/>
      <c r="BI78" s="164"/>
      <c r="BJ78" s="164"/>
      <c r="BK78" s="164"/>
      <c r="BL78" s="164"/>
      <c r="BM78" s="164"/>
      <c r="BN78" s="164"/>
      <c r="BO78" s="164"/>
      <c r="BP78" s="164"/>
      <c r="BQ78" s="164"/>
      <c r="BR78" s="164"/>
      <c r="BS78" s="164"/>
      <c r="BT78" s="164"/>
      <c r="BU78" s="164"/>
      <c r="BV78" s="164"/>
      <c r="BW78" s="164"/>
      <c r="BX78" s="164"/>
      <c r="BY78" s="164"/>
      <c r="BZ78" s="164"/>
      <c r="CA78" s="164"/>
      <c r="CB78" s="164"/>
      <c r="CC78" s="164"/>
    </row>
    <row r="79" spans="1:81">
      <c r="A79" s="4"/>
      <c r="B79" s="4"/>
      <c r="C79" s="4"/>
      <c r="D79" s="4"/>
      <c r="E79" s="4"/>
      <c r="F79" s="4"/>
      <c r="G79" s="4"/>
      <c r="H79" s="4"/>
      <c r="I79" s="4"/>
      <c r="J79" s="4"/>
      <c r="K79" s="4"/>
      <c r="L79" s="4"/>
      <c r="M79" s="4"/>
      <c r="N79" s="4"/>
      <c r="O79" s="4"/>
      <c r="P79" s="4"/>
      <c r="Q79" s="4"/>
      <c r="R79" s="4"/>
      <c r="S79" s="4"/>
      <c r="T79" s="4"/>
      <c r="U79" s="4"/>
      <c r="V79" s="392" t="s">
        <v>650</v>
      </c>
      <c r="W79" s="164"/>
      <c r="X79" s="164"/>
      <c r="Y79" s="164"/>
      <c r="Z79" s="164"/>
      <c r="AA79" s="167"/>
      <c r="AB79" s="164"/>
      <c r="AC79" s="164"/>
      <c r="AD79" s="164"/>
      <c r="AE79" s="3"/>
      <c r="AF79" s="3"/>
      <c r="AG79" s="3"/>
      <c r="AH79" s="3"/>
      <c r="AI79" s="4"/>
      <c r="AJ79" s="3"/>
      <c r="AK79" s="3"/>
      <c r="AL79" s="3"/>
      <c r="AM79" s="3"/>
      <c r="AN79" s="4"/>
      <c r="AO79" s="4"/>
      <c r="AP79" s="4"/>
      <c r="AQ79" s="4"/>
      <c r="AR79" s="4"/>
      <c r="AS79" s="4"/>
      <c r="AT79" s="164"/>
      <c r="AU79" s="164"/>
      <c r="AV79" s="164"/>
      <c r="AW79" s="164"/>
      <c r="AX79" s="164"/>
      <c r="AY79" s="164"/>
      <c r="AZ79" s="167"/>
      <c r="BA79" s="164"/>
      <c r="BB79" s="164"/>
      <c r="BC79" s="164"/>
      <c r="BD79" s="164"/>
      <c r="BE79" s="164"/>
      <c r="BF79" s="164"/>
      <c r="BG79" s="164"/>
      <c r="BH79" s="164"/>
      <c r="BI79" s="164"/>
      <c r="BJ79" s="164"/>
      <c r="BK79" s="164"/>
      <c r="BL79" s="164"/>
      <c r="BM79" s="164"/>
      <c r="BN79" s="164"/>
      <c r="BO79" s="164"/>
      <c r="BP79" s="164"/>
      <c r="BQ79" s="164"/>
      <c r="BR79" s="164"/>
      <c r="BS79" s="164"/>
      <c r="BT79" s="164"/>
      <c r="BU79" s="164"/>
      <c r="BV79" s="164"/>
      <c r="BW79" s="164"/>
      <c r="BX79" s="164"/>
      <c r="BY79" s="164"/>
      <c r="BZ79" s="164"/>
      <c r="CA79" s="164"/>
      <c r="CB79" s="164"/>
      <c r="CC79" s="164"/>
    </row>
    <row r="80" spans="1:81">
      <c r="A80" s="4"/>
      <c r="B80" s="4"/>
      <c r="C80" s="4"/>
      <c r="D80" s="4"/>
      <c r="E80" s="4"/>
      <c r="F80" s="4"/>
      <c r="G80" s="4"/>
      <c r="H80" s="4"/>
      <c r="I80" s="4"/>
      <c r="J80" s="4"/>
      <c r="K80" s="4"/>
      <c r="L80" s="4"/>
      <c r="M80" s="4"/>
      <c r="N80" s="4"/>
      <c r="O80" s="4"/>
      <c r="P80" s="4"/>
      <c r="Q80" s="4"/>
      <c r="R80" s="4"/>
      <c r="S80" s="4"/>
      <c r="T80" s="4"/>
      <c r="U80" s="4"/>
      <c r="V80" s="392" t="s">
        <v>657</v>
      </c>
      <c r="W80" s="164"/>
      <c r="X80" s="164"/>
      <c r="Y80" s="164"/>
      <c r="Z80" s="164"/>
      <c r="AA80" s="167"/>
      <c r="AB80" s="164"/>
      <c r="AC80" s="164"/>
      <c r="AD80" s="164"/>
      <c r="AE80" s="3"/>
      <c r="AF80" s="3"/>
      <c r="AG80" s="3"/>
      <c r="AH80" s="3"/>
      <c r="AI80" s="4"/>
      <c r="AJ80" s="3"/>
      <c r="AK80" s="3"/>
      <c r="AL80" s="3"/>
      <c r="AM80" s="3"/>
      <c r="AN80" s="4"/>
      <c r="AO80" s="4"/>
      <c r="AP80" s="4"/>
      <c r="AQ80" s="4"/>
      <c r="AR80" s="4"/>
      <c r="AS80" s="4"/>
      <c r="AT80" s="164"/>
      <c r="AU80" s="164"/>
      <c r="AV80" s="164"/>
      <c r="AW80" s="164"/>
      <c r="AX80" s="164"/>
      <c r="AY80" s="164"/>
      <c r="AZ80" s="167"/>
      <c r="BA80" s="164"/>
      <c r="BB80" s="164"/>
      <c r="BC80" s="164"/>
      <c r="BD80" s="164"/>
      <c r="BE80" s="164"/>
      <c r="BF80" s="164"/>
      <c r="BG80" s="164"/>
      <c r="BH80" s="164"/>
      <c r="BI80" s="164"/>
      <c r="BJ80" s="164"/>
      <c r="BK80" s="164"/>
      <c r="BL80" s="164"/>
      <c r="BM80" s="164"/>
      <c r="BN80" s="164"/>
      <c r="BO80" s="164"/>
      <c r="BP80" s="164"/>
      <c r="BQ80" s="164"/>
      <c r="BR80" s="164"/>
      <c r="BS80" s="164"/>
      <c r="BT80" s="164"/>
      <c r="BU80" s="164"/>
      <c r="BV80" s="164"/>
      <c r="BW80" s="164"/>
      <c r="BX80" s="164"/>
      <c r="BY80" s="164"/>
      <c r="BZ80" s="164"/>
      <c r="CA80" s="164"/>
      <c r="CB80" s="164"/>
      <c r="CC80" s="164"/>
    </row>
    <row r="81" spans="1:81">
      <c r="A81" s="4"/>
      <c r="B81" s="4"/>
      <c r="C81" s="4"/>
      <c r="D81" s="4"/>
      <c r="E81" s="4"/>
      <c r="F81" s="4"/>
      <c r="G81" s="4"/>
      <c r="H81" s="4"/>
      <c r="I81" s="4"/>
      <c r="J81" s="4"/>
      <c r="K81" s="4"/>
      <c r="L81" s="4"/>
      <c r="M81" s="4"/>
      <c r="N81" s="4"/>
      <c r="O81" s="4"/>
      <c r="P81" s="4"/>
      <c r="Q81" s="4"/>
      <c r="R81" s="4"/>
      <c r="S81" s="4"/>
      <c r="T81" s="4"/>
      <c r="U81" s="4"/>
      <c r="V81" s="164"/>
      <c r="W81" s="164"/>
      <c r="X81" s="164"/>
      <c r="Y81" s="164"/>
      <c r="Z81" s="164"/>
      <c r="AA81" s="167"/>
      <c r="AB81" s="164"/>
      <c r="AC81" s="164"/>
      <c r="AD81" s="164"/>
      <c r="AE81" s="3"/>
      <c r="AF81" s="3"/>
      <c r="AG81" s="3"/>
      <c r="AH81" s="3"/>
      <c r="AI81" s="4"/>
      <c r="AJ81" s="3"/>
      <c r="AK81" s="3"/>
      <c r="AL81" s="3"/>
      <c r="AM81" s="3"/>
      <c r="AN81" s="4"/>
      <c r="AO81" s="4"/>
      <c r="AP81" s="4"/>
      <c r="AQ81" s="4"/>
      <c r="AR81" s="4"/>
      <c r="AS81" s="4"/>
      <c r="AT81" s="164"/>
      <c r="AU81" s="164"/>
      <c r="AV81" s="164"/>
      <c r="AW81" s="164"/>
      <c r="AX81" s="164"/>
      <c r="AY81" s="164"/>
      <c r="AZ81" s="167"/>
      <c r="BA81" s="164"/>
      <c r="BB81" s="164"/>
      <c r="BC81" s="164"/>
      <c r="BD81" s="164"/>
      <c r="BE81" s="164"/>
      <c r="BF81" s="164"/>
      <c r="BG81" s="164"/>
      <c r="BH81" s="164"/>
      <c r="BI81" s="164"/>
      <c r="BJ81" s="164"/>
      <c r="BK81" s="164"/>
      <c r="BL81" s="164"/>
      <c r="BM81" s="164"/>
      <c r="BN81" s="164"/>
      <c r="BO81" s="164"/>
      <c r="BP81" s="164"/>
      <c r="BQ81" s="164"/>
      <c r="BR81" s="164"/>
      <c r="BS81" s="164"/>
      <c r="BT81" s="164"/>
      <c r="BU81" s="164"/>
      <c r="BV81" s="164"/>
      <c r="BW81" s="164"/>
      <c r="BX81" s="164"/>
      <c r="BY81" s="164"/>
      <c r="BZ81" s="164"/>
      <c r="CA81" s="164"/>
      <c r="CB81" s="164"/>
      <c r="CC81" s="164"/>
    </row>
    <row r="82" spans="1:81">
      <c r="A82" s="4"/>
      <c r="B82" s="4"/>
      <c r="C82" s="4"/>
      <c r="D82" s="4"/>
      <c r="E82" s="4"/>
      <c r="F82" s="4"/>
      <c r="G82" s="4"/>
      <c r="H82" s="4"/>
      <c r="I82" s="4"/>
      <c r="J82" s="4"/>
      <c r="K82" s="4"/>
      <c r="L82" s="4"/>
      <c r="M82" s="4"/>
      <c r="N82" s="4"/>
      <c r="O82" s="4"/>
      <c r="P82" s="4"/>
      <c r="Q82" s="4"/>
      <c r="R82" s="4"/>
      <c r="S82" s="4"/>
      <c r="T82" s="4"/>
      <c r="U82" s="4"/>
      <c r="V82" s="393" t="s">
        <v>658</v>
      </c>
      <c r="W82" s="164"/>
      <c r="X82" s="164"/>
      <c r="Y82" s="164"/>
      <c r="Z82" s="164"/>
      <c r="AA82" s="167"/>
      <c r="AB82" s="164"/>
      <c r="AC82" s="164"/>
      <c r="AD82" s="164"/>
      <c r="AE82" s="3"/>
      <c r="AF82" s="3"/>
      <c r="AG82" s="3"/>
      <c r="AH82" s="3"/>
      <c r="AI82" s="4"/>
      <c r="AJ82" s="3"/>
      <c r="AK82" s="3"/>
      <c r="AL82" s="3"/>
      <c r="AM82" s="3"/>
      <c r="AN82" s="4"/>
      <c r="AO82" s="4"/>
      <c r="AP82" s="4"/>
      <c r="AQ82" s="4"/>
      <c r="AR82" s="4"/>
      <c r="AS82" s="4"/>
      <c r="AT82" s="164"/>
      <c r="AU82" s="164"/>
      <c r="AV82" s="164"/>
      <c r="AW82" s="164"/>
      <c r="AX82" s="164"/>
      <c r="AY82" s="164"/>
      <c r="AZ82" s="167"/>
      <c r="BA82" s="164"/>
      <c r="BB82" s="164"/>
      <c r="BC82" s="164"/>
      <c r="BD82" s="164"/>
      <c r="BE82" s="164"/>
      <c r="BF82" s="164"/>
      <c r="BG82" s="164"/>
      <c r="BH82" s="164"/>
      <c r="BI82" s="164"/>
      <c r="BJ82" s="164"/>
      <c r="BK82" s="164"/>
      <c r="BL82" s="164"/>
      <c r="BM82" s="164"/>
      <c r="BN82" s="164"/>
      <c r="BO82" s="164"/>
      <c r="BP82" s="164"/>
      <c r="BQ82" s="164"/>
      <c r="BR82" s="164"/>
      <c r="BS82" s="164"/>
      <c r="BT82" s="164"/>
      <c r="BU82" s="164"/>
      <c r="BV82" s="164"/>
      <c r="BW82" s="164"/>
      <c r="BX82" s="164"/>
      <c r="BY82" s="164"/>
      <c r="BZ82" s="164"/>
      <c r="CA82" s="164"/>
      <c r="CB82" s="164"/>
      <c r="CC82" s="164"/>
    </row>
    <row r="83" spans="1:81">
      <c r="A83" s="4"/>
      <c r="B83" s="4"/>
      <c r="C83" s="4"/>
      <c r="D83" s="4"/>
      <c r="E83" s="4"/>
      <c r="F83" s="4"/>
      <c r="G83" s="4"/>
      <c r="H83" s="4"/>
      <c r="I83" s="4"/>
      <c r="J83" s="4"/>
      <c r="K83" s="4"/>
      <c r="L83" s="4"/>
      <c r="M83" s="4"/>
      <c r="N83" s="4"/>
      <c r="O83" s="4"/>
      <c r="P83" s="4"/>
      <c r="Q83" s="4"/>
      <c r="R83" s="4"/>
      <c r="S83" s="4"/>
      <c r="T83" s="4"/>
      <c r="U83" s="4"/>
      <c r="V83" s="164"/>
      <c r="W83" s="164"/>
      <c r="X83" s="164"/>
      <c r="Y83" s="164"/>
      <c r="Z83" s="164"/>
      <c r="AA83" s="167"/>
      <c r="AB83" s="164"/>
      <c r="AC83" s="164"/>
      <c r="AD83" s="164"/>
      <c r="AE83" s="3"/>
      <c r="AF83" s="3"/>
      <c r="AG83" s="3"/>
      <c r="AH83" s="3"/>
      <c r="AI83" s="4"/>
      <c r="AJ83" s="3"/>
      <c r="AK83" s="3"/>
      <c r="AL83" s="3"/>
      <c r="AM83" s="3"/>
      <c r="AN83" s="4"/>
      <c r="AO83" s="4"/>
      <c r="AP83" s="4"/>
      <c r="AQ83" s="4"/>
      <c r="AR83" s="4"/>
      <c r="AS83" s="4"/>
      <c r="AT83" s="164"/>
      <c r="AU83" s="164"/>
      <c r="AV83" s="164"/>
      <c r="AW83" s="164"/>
      <c r="AX83" s="164"/>
      <c r="AY83" s="164"/>
      <c r="AZ83" s="167"/>
      <c r="BA83" s="164"/>
      <c r="BB83" s="164"/>
      <c r="BC83" s="164"/>
      <c r="BD83" s="164"/>
      <c r="BE83" s="164"/>
      <c r="BF83" s="164"/>
      <c r="BG83" s="164"/>
      <c r="BH83" s="164"/>
      <c r="BI83" s="164"/>
      <c r="BJ83" s="164"/>
      <c r="BK83" s="164"/>
      <c r="BL83" s="164"/>
      <c r="BM83" s="164"/>
      <c r="BN83" s="164"/>
      <c r="BO83" s="164"/>
      <c r="BP83" s="164"/>
      <c r="BQ83" s="164"/>
      <c r="BR83" s="164"/>
      <c r="BS83" s="164"/>
      <c r="BT83" s="164"/>
      <c r="BU83" s="164"/>
      <c r="BV83" s="164"/>
      <c r="BW83" s="164"/>
      <c r="BX83" s="164"/>
      <c r="BY83" s="164"/>
      <c r="BZ83" s="164"/>
      <c r="CA83" s="164"/>
      <c r="CB83" s="164"/>
      <c r="CC83" s="164"/>
    </row>
    <row r="84" spans="1:81">
      <c r="A84" s="4"/>
      <c r="B84" s="4"/>
      <c r="C84" s="4"/>
      <c r="D84" s="4"/>
      <c r="E84" s="4"/>
      <c r="F84" s="4"/>
      <c r="G84" s="4"/>
      <c r="H84" s="4"/>
      <c r="I84" s="4"/>
      <c r="J84" s="4"/>
      <c r="K84" s="4"/>
      <c r="L84" s="4"/>
      <c r="M84" s="4"/>
      <c r="N84" s="4"/>
      <c r="O84" s="4"/>
      <c r="P84" s="4"/>
      <c r="Q84" s="4"/>
      <c r="R84" s="4"/>
      <c r="S84" s="4"/>
      <c r="T84" s="4"/>
      <c r="U84" s="4"/>
      <c r="V84" s="164"/>
      <c r="W84" s="164"/>
      <c r="X84" s="164"/>
      <c r="Y84" s="164"/>
      <c r="Z84" s="164"/>
      <c r="AA84" s="167"/>
      <c r="AB84" s="164"/>
      <c r="AC84" s="164"/>
      <c r="AD84" s="164"/>
      <c r="AE84" s="3"/>
      <c r="AF84" s="3"/>
      <c r="AG84" s="3"/>
      <c r="AH84" s="3"/>
      <c r="AI84" s="4"/>
      <c r="AJ84" s="3"/>
      <c r="AK84" s="3"/>
      <c r="AL84" s="3"/>
      <c r="AM84" s="3"/>
      <c r="AN84" s="4"/>
      <c r="AO84" s="4"/>
      <c r="AP84" s="4"/>
      <c r="AQ84" s="4"/>
      <c r="AR84" s="4"/>
      <c r="AS84" s="4"/>
      <c r="AT84" s="164"/>
      <c r="AU84" s="164"/>
      <c r="AV84" s="164"/>
      <c r="AW84" s="164"/>
      <c r="AX84" s="164"/>
      <c r="AY84" s="164"/>
      <c r="AZ84" s="167"/>
      <c r="BA84" s="164"/>
      <c r="BB84" s="164"/>
      <c r="BC84" s="164"/>
      <c r="BD84" s="164"/>
      <c r="BE84" s="164"/>
      <c r="BF84" s="164"/>
      <c r="BG84" s="164"/>
      <c r="BH84" s="164"/>
      <c r="BI84" s="164"/>
      <c r="BJ84" s="164"/>
      <c r="BK84" s="164"/>
      <c r="BL84" s="164"/>
      <c r="BM84" s="164"/>
      <c r="BN84" s="164"/>
      <c r="BO84" s="164"/>
      <c r="BP84" s="164"/>
      <c r="BQ84" s="164"/>
      <c r="BR84" s="164"/>
      <c r="BS84" s="164"/>
      <c r="BT84" s="164"/>
      <c r="BU84" s="164"/>
      <c r="BV84" s="164"/>
      <c r="BW84" s="164"/>
      <c r="BX84" s="164"/>
      <c r="BY84" s="164"/>
      <c r="BZ84" s="164"/>
      <c r="CA84" s="164"/>
      <c r="CB84" s="164"/>
      <c r="CC84" s="164"/>
    </row>
    <row r="85" spans="1:81">
      <c r="A85" s="4"/>
      <c r="B85" s="4"/>
      <c r="C85" s="4"/>
      <c r="D85" s="4"/>
      <c r="E85" s="4"/>
      <c r="F85" s="4"/>
      <c r="G85" s="4"/>
      <c r="H85" s="4"/>
      <c r="I85" s="4"/>
      <c r="J85" s="4"/>
      <c r="K85" s="4"/>
      <c r="L85" s="4"/>
      <c r="M85" s="4"/>
      <c r="N85" s="4"/>
      <c r="O85" s="4"/>
      <c r="P85" s="4"/>
      <c r="Q85" s="4"/>
      <c r="R85" s="4"/>
      <c r="S85" s="4"/>
      <c r="T85" s="4"/>
      <c r="U85" s="4"/>
      <c r="V85" s="164"/>
      <c r="W85" s="164"/>
      <c r="X85" s="164"/>
      <c r="Y85" s="164"/>
      <c r="Z85" s="164"/>
      <c r="AA85" s="167"/>
      <c r="AB85" s="164"/>
      <c r="AC85" s="164"/>
      <c r="AD85" s="164"/>
      <c r="AE85" s="3"/>
      <c r="AF85" s="3"/>
      <c r="AG85" s="3"/>
      <c r="AH85" s="3"/>
      <c r="AI85" s="4"/>
      <c r="AJ85" s="3"/>
      <c r="AK85" s="3"/>
      <c r="AL85" s="3"/>
      <c r="AM85" s="3"/>
      <c r="AN85" s="4"/>
      <c r="AO85" s="4"/>
      <c r="AP85" s="4"/>
      <c r="AQ85" s="4"/>
      <c r="AR85" s="4"/>
      <c r="AS85" s="4"/>
      <c r="AT85" s="164"/>
      <c r="AU85" s="164"/>
      <c r="AV85" s="164"/>
      <c r="AW85" s="164"/>
      <c r="AX85" s="164"/>
      <c r="AY85" s="164"/>
      <c r="AZ85" s="167"/>
      <c r="BA85" s="164"/>
      <c r="BB85" s="164"/>
      <c r="BC85" s="164"/>
      <c r="BD85" s="164"/>
      <c r="BE85" s="164"/>
      <c r="BF85" s="164"/>
      <c r="BG85" s="164"/>
      <c r="BH85" s="164"/>
      <c r="BI85" s="164"/>
      <c r="BJ85" s="164"/>
      <c r="BK85" s="164"/>
      <c r="BL85" s="164"/>
      <c r="BM85" s="164"/>
      <c r="BN85" s="164"/>
      <c r="BO85" s="164"/>
      <c r="BP85" s="164"/>
      <c r="BQ85" s="164"/>
      <c r="BR85" s="164"/>
      <c r="BS85" s="164"/>
      <c r="BT85" s="164"/>
      <c r="BU85" s="164"/>
      <c r="BV85" s="164"/>
      <c r="BW85" s="164"/>
      <c r="BX85" s="164"/>
      <c r="BY85" s="164"/>
      <c r="BZ85" s="164"/>
      <c r="CA85" s="164"/>
      <c r="CB85" s="164"/>
      <c r="CC85" s="164"/>
    </row>
    <row r="86" spans="1:81">
      <c r="A86" s="4"/>
      <c r="B86" s="4"/>
      <c r="C86" s="4"/>
      <c r="D86" s="4"/>
      <c r="E86" s="4"/>
      <c r="F86" s="4"/>
      <c r="G86" s="4"/>
      <c r="H86" s="4"/>
      <c r="I86" s="4"/>
      <c r="J86" s="4"/>
      <c r="K86" s="4"/>
      <c r="L86" s="4"/>
      <c r="M86" s="4"/>
      <c r="N86" s="4"/>
      <c r="O86" s="4"/>
      <c r="P86" s="4"/>
      <c r="Q86" s="4"/>
      <c r="R86" s="4"/>
      <c r="S86" s="4"/>
      <c r="T86" s="4"/>
      <c r="U86" s="4"/>
      <c r="V86" s="164"/>
      <c r="W86" s="164"/>
      <c r="X86" s="164"/>
      <c r="Y86" s="164"/>
      <c r="Z86" s="164"/>
      <c r="AA86" s="167"/>
      <c r="AB86" s="164"/>
      <c r="AC86" s="164"/>
      <c r="AD86" s="164"/>
      <c r="AE86" s="3"/>
      <c r="AF86" s="3"/>
      <c r="AG86" s="3"/>
      <c r="AH86" s="3"/>
      <c r="AI86" s="4"/>
      <c r="AJ86" s="3"/>
      <c r="AK86" s="3"/>
      <c r="AL86" s="3"/>
      <c r="AM86" s="3"/>
      <c r="AN86" s="4"/>
      <c r="AO86" s="4"/>
      <c r="AP86" s="4"/>
      <c r="AQ86" s="4"/>
      <c r="AR86" s="4"/>
      <c r="AS86" s="4"/>
      <c r="AT86" s="164"/>
      <c r="AU86" s="164"/>
      <c r="AV86" s="164"/>
      <c r="AW86" s="164"/>
      <c r="AX86" s="164"/>
      <c r="AY86" s="164"/>
      <c r="AZ86" s="167"/>
      <c r="BA86" s="164"/>
      <c r="BB86" s="164"/>
      <c r="BC86" s="164"/>
      <c r="BD86" s="164"/>
      <c r="BE86" s="164"/>
      <c r="BF86" s="164"/>
      <c r="BG86" s="164"/>
      <c r="BH86" s="164"/>
      <c r="BI86" s="164"/>
      <c r="BJ86" s="164"/>
      <c r="BK86" s="164"/>
      <c r="BL86" s="164"/>
      <c r="BM86" s="164"/>
      <c r="BN86" s="164"/>
      <c r="BO86" s="164"/>
      <c r="BP86" s="164"/>
      <c r="BQ86" s="164"/>
      <c r="BR86" s="164"/>
      <c r="BS86" s="164"/>
      <c r="BT86" s="164"/>
      <c r="BU86" s="164"/>
      <c r="BV86" s="164"/>
      <c r="BW86" s="164"/>
      <c r="BX86" s="164"/>
      <c r="BY86" s="164"/>
      <c r="BZ86" s="164"/>
      <c r="CA86" s="164"/>
      <c r="CB86" s="164"/>
      <c r="CC86" s="164"/>
    </row>
    <row r="87" spans="1:81">
      <c r="A87" s="4"/>
      <c r="B87" s="4"/>
      <c r="C87" s="4"/>
      <c r="D87" s="4"/>
      <c r="E87" s="4"/>
      <c r="F87" s="4"/>
      <c r="G87" s="4"/>
      <c r="H87" s="4"/>
      <c r="I87" s="4"/>
      <c r="J87" s="4"/>
      <c r="K87" s="4"/>
      <c r="L87" s="4"/>
      <c r="M87" s="4"/>
      <c r="N87" s="4"/>
      <c r="O87" s="4"/>
      <c r="P87" s="4"/>
      <c r="Q87" s="4"/>
      <c r="R87" s="4"/>
      <c r="S87" s="4"/>
      <c r="T87" s="4"/>
      <c r="U87" s="4"/>
      <c r="V87" s="164"/>
      <c r="W87" s="164"/>
      <c r="X87" s="164"/>
      <c r="Y87" s="164"/>
      <c r="Z87" s="164"/>
      <c r="AA87" s="167"/>
      <c r="AB87" s="164"/>
      <c r="AC87" s="164"/>
      <c r="AD87" s="164"/>
      <c r="AE87" s="3"/>
      <c r="AF87" s="3"/>
      <c r="AG87" s="3"/>
      <c r="AH87" s="3"/>
      <c r="AI87" s="4"/>
      <c r="AJ87" s="3"/>
      <c r="AK87" s="3"/>
      <c r="AL87" s="3"/>
      <c r="AM87" s="3"/>
      <c r="AN87" s="4"/>
      <c r="AO87" s="4"/>
      <c r="AP87" s="4"/>
      <c r="AQ87" s="4"/>
      <c r="AR87" s="4"/>
      <c r="AS87" s="4"/>
      <c r="AT87" s="164"/>
      <c r="AU87" s="164"/>
      <c r="AV87" s="164"/>
      <c r="AW87" s="164"/>
      <c r="AX87" s="164"/>
      <c r="AY87" s="164"/>
      <c r="AZ87" s="167"/>
      <c r="BA87" s="164"/>
      <c r="BB87" s="164"/>
      <c r="BC87" s="164"/>
      <c r="BD87" s="164"/>
      <c r="BE87" s="164"/>
      <c r="BF87" s="164"/>
      <c r="BG87" s="164"/>
      <c r="BH87" s="164"/>
      <c r="BI87" s="164"/>
      <c r="BJ87" s="164"/>
      <c r="BK87" s="164"/>
      <c r="BL87" s="164"/>
      <c r="BM87" s="164"/>
      <c r="BN87" s="164"/>
      <c r="BO87" s="164"/>
      <c r="BP87" s="164"/>
      <c r="BQ87" s="164"/>
      <c r="BR87" s="164"/>
      <c r="BS87" s="164"/>
      <c r="BT87" s="164"/>
      <c r="BU87" s="164"/>
      <c r="BV87" s="164"/>
      <c r="BW87" s="164"/>
      <c r="BX87" s="164"/>
      <c r="BY87" s="164"/>
      <c r="BZ87" s="164"/>
      <c r="CA87" s="164"/>
      <c r="CB87" s="164"/>
      <c r="CC87" s="164"/>
    </row>
    <row r="88" spans="1:81">
      <c r="A88" s="4"/>
      <c r="B88" s="4"/>
      <c r="C88" s="4"/>
      <c r="D88" s="4"/>
      <c r="E88" s="4"/>
      <c r="F88" s="4"/>
      <c r="G88" s="4"/>
      <c r="H88" s="4"/>
      <c r="I88" s="4"/>
      <c r="J88" s="4"/>
      <c r="K88" s="4"/>
      <c r="L88" s="4"/>
      <c r="M88" s="4"/>
      <c r="N88" s="4"/>
      <c r="O88" s="4"/>
      <c r="P88" s="4"/>
      <c r="Q88" s="4"/>
      <c r="R88" s="4"/>
      <c r="S88" s="4"/>
      <c r="T88" s="4"/>
      <c r="U88" s="4"/>
      <c r="V88" s="164"/>
      <c r="W88" s="164"/>
      <c r="X88" s="164"/>
      <c r="Y88" s="164"/>
      <c r="Z88" s="164"/>
      <c r="AA88" s="167"/>
      <c r="AB88" s="164"/>
      <c r="AC88" s="164"/>
      <c r="AD88" s="164"/>
      <c r="AE88" s="3"/>
      <c r="AF88" s="3"/>
      <c r="AG88" s="3"/>
      <c r="AH88" s="3"/>
      <c r="AI88" s="4"/>
      <c r="AJ88" s="3"/>
      <c r="AK88" s="3"/>
      <c r="AL88" s="3"/>
      <c r="AM88" s="3"/>
      <c r="AN88" s="4"/>
      <c r="AO88" s="4"/>
      <c r="AP88" s="4"/>
      <c r="AQ88" s="4"/>
      <c r="AR88" s="4"/>
      <c r="AS88" s="4"/>
      <c r="AT88" s="164"/>
      <c r="AU88" s="164"/>
      <c r="AV88" s="164"/>
      <c r="AW88" s="164"/>
      <c r="AX88" s="164"/>
      <c r="AY88" s="164"/>
      <c r="AZ88" s="167"/>
      <c r="BA88" s="164"/>
      <c r="BB88" s="164"/>
      <c r="BC88" s="164"/>
      <c r="BD88" s="164"/>
      <c r="BE88" s="164"/>
      <c r="BF88" s="164"/>
      <c r="BG88" s="164"/>
      <c r="BH88" s="164"/>
      <c r="BI88" s="164"/>
      <c r="BJ88" s="164"/>
      <c r="BK88" s="164"/>
      <c r="BL88" s="164"/>
      <c r="BM88" s="164"/>
      <c r="BN88" s="164"/>
      <c r="BO88" s="164"/>
      <c r="BP88" s="164"/>
      <c r="BQ88" s="164"/>
      <c r="BR88" s="164"/>
      <c r="BS88" s="164"/>
      <c r="BT88" s="164"/>
      <c r="BU88" s="164"/>
      <c r="BV88" s="164"/>
      <c r="BW88" s="164"/>
      <c r="BX88" s="164"/>
      <c r="BY88" s="164"/>
      <c r="BZ88" s="164"/>
      <c r="CA88" s="164"/>
      <c r="CB88" s="164"/>
      <c r="CC88" s="164"/>
    </row>
    <row r="89" spans="1:81">
      <c r="A89" s="4"/>
      <c r="B89" s="4"/>
      <c r="C89" s="4"/>
      <c r="D89" s="4"/>
      <c r="E89" s="4"/>
      <c r="F89" s="4"/>
      <c r="G89" s="4"/>
      <c r="H89" s="4"/>
      <c r="I89" s="4"/>
      <c r="J89" s="4"/>
      <c r="K89" s="4"/>
      <c r="L89" s="4"/>
      <c r="M89" s="4"/>
      <c r="N89" s="4"/>
      <c r="O89" s="4"/>
      <c r="P89" s="4"/>
      <c r="Q89" s="4"/>
      <c r="R89" s="4"/>
      <c r="S89" s="4"/>
      <c r="T89" s="4"/>
      <c r="U89" s="4"/>
      <c r="V89" s="164"/>
      <c r="W89" s="164"/>
      <c r="X89" s="164"/>
      <c r="Y89" s="164"/>
      <c r="Z89" s="164"/>
      <c r="AA89" s="167"/>
      <c r="AB89" s="164"/>
      <c r="AC89" s="164"/>
      <c r="AD89" s="164"/>
      <c r="AE89" s="3"/>
      <c r="AF89" s="3"/>
      <c r="AG89" s="3"/>
      <c r="AH89" s="3"/>
      <c r="AI89" s="4"/>
      <c r="AJ89" s="3"/>
      <c r="AK89" s="3"/>
      <c r="AL89" s="3"/>
      <c r="AM89" s="3"/>
      <c r="AN89" s="4"/>
      <c r="AO89" s="4"/>
      <c r="AP89" s="4"/>
      <c r="AQ89" s="4"/>
      <c r="AR89" s="4"/>
      <c r="AS89" s="4"/>
      <c r="AT89" s="164"/>
      <c r="AU89" s="164"/>
      <c r="AV89" s="164"/>
      <c r="AW89" s="164"/>
      <c r="AX89" s="164"/>
      <c r="AY89" s="164"/>
      <c r="AZ89" s="167"/>
      <c r="BA89" s="164"/>
      <c r="BB89" s="164"/>
      <c r="BC89" s="164"/>
      <c r="BD89" s="164"/>
      <c r="BE89" s="164"/>
      <c r="BF89" s="164"/>
      <c r="BG89" s="164"/>
      <c r="BH89" s="164"/>
      <c r="BI89" s="164"/>
      <c r="BJ89" s="164"/>
      <c r="BK89" s="164"/>
      <c r="BL89" s="164"/>
      <c r="BM89" s="164"/>
      <c r="BN89" s="164"/>
      <c r="BO89" s="164"/>
      <c r="BP89" s="164"/>
      <c r="BQ89" s="164"/>
      <c r="BR89" s="164"/>
      <c r="BS89" s="164"/>
      <c r="BT89" s="164"/>
      <c r="BU89" s="164"/>
      <c r="BV89" s="164"/>
      <c r="BW89" s="164"/>
      <c r="BX89" s="164"/>
      <c r="BY89" s="164"/>
      <c r="BZ89" s="164"/>
      <c r="CA89" s="164"/>
      <c r="CB89" s="164"/>
      <c r="CC89" s="164"/>
    </row>
    <row r="90" spans="1:81">
      <c r="A90" s="4"/>
      <c r="B90" s="4"/>
      <c r="C90" s="4"/>
      <c r="D90" s="4"/>
      <c r="E90" s="4"/>
      <c r="F90" s="4"/>
      <c r="G90" s="4"/>
      <c r="H90" s="4"/>
      <c r="I90" s="4"/>
      <c r="J90" s="4"/>
      <c r="K90" s="4"/>
      <c r="L90" s="4"/>
      <c r="M90" s="4"/>
      <c r="N90" s="4"/>
      <c r="O90" s="4"/>
      <c r="P90" s="4"/>
      <c r="Q90" s="4"/>
      <c r="R90" s="4"/>
      <c r="S90" s="4"/>
      <c r="T90" s="4"/>
      <c r="U90" s="4"/>
      <c r="V90" s="164"/>
      <c r="W90" s="164"/>
      <c r="X90" s="164"/>
      <c r="Y90" s="164"/>
      <c r="Z90" s="164"/>
      <c r="AA90" s="167"/>
      <c r="AB90" s="164"/>
      <c r="AC90" s="164"/>
      <c r="AD90" s="164"/>
      <c r="AE90" s="3"/>
      <c r="AF90" s="3"/>
      <c r="AG90" s="3"/>
      <c r="AH90" s="3"/>
      <c r="AI90" s="4"/>
      <c r="AJ90" s="3"/>
      <c r="AK90" s="3"/>
      <c r="AL90" s="3"/>
      <c r="AM90" s="3"/>
      <c r="AN90" s="4"/>
      <c r="AO90" s="4"/>
      <c r="AP90" s="4"/>
      <c r="AQ90" s="4"/>
      <c r="AR90" s="4"/>
      <c r="AS90" s="4"/>
      <c r="AT90" s="164"/>
      <c r="AU90" s="164"/>
      <c r="AV90" s="164"/>
      <c r="AW90" s="164"/>
      <c r="AX90" s="164"/>
      <c r="AY90" s="164"/>
      <c r="AZ90" s="167"/>
      <c r="BA90" s="164"/>
      <c r="BB90" s="164"/>
      <c r="BC90" s="164"/>
      <c r="BD90" s="164"/>
      <c r="BE90" s="164"/>
      <c r="BF90" s="164"/>
      <c r="BG90" s="164"/>
      <c r="BH90" s="164"/>
      <c r="BI90" s="164"/>
      <c r="BJ90" s="164"/>
      <c r="BK90" s="164"/>
      <c r="BL90" s="164"/>
      <c r="BM90" s="164"/>
      <c r="BN90" s="164"/>
      <c r="BO90" s="164"/>
      <c r="BP90" s="164"/>
      <c r="BQ90" s="164"/>
      <c r="BR90" s="164"/>
      <c r="BS90" s="164"/>
      <c r="BT90" s="164"/>
      <c r="BU90" s="164"/>
      <c r="BV90" s="167"/>
      <c r="BW90" s="164"/>
      <c r="BX90" s="164"/>
      <c r="BY90" s="164"/>
      <c r="BZ90" s="164"/>
      <c r="CA90" s="164"/>
      <c r="CB90" s="164"/>
      <c r="CC90" s="164"/>
    </row>
    <row r="91" spans="1:81">
      <c r="A91" s="4"/>
      <c r="B91" s="4"/>
      <c r="C91" s="4"/>
      <c r="D91" s="4"/>
      <c r="E91" s="4"/>
      <c r="F91" s="4"/>
      <c r="G91" s="4"/>
      <c r="H91" s="4"/>
      <c r="I91" s="4"/>
      <c r="J91" s="4"/>
      <c r="K91" s="4"/>
      <c r="L91" s="4"/>
      <c r="M91" s="4"/>
      <c r="N91" s="4"/>
      <c r="O91" s="4"/>
      <c r="P91" s="4"/>
      <c r="Q91" s="4"/>
      <c r="R91" s="4"/>
      <c r="S91" s="4"/>
      <c r="T91" s="4"/>
      <c r="U91" s="4"/>
      <c r="V91" s="164"/>
      <c r="W91" s="164"/>
      <c r="X91" s="164"/>
      <c r="Y91" s="164"/>
      <c r="Z91" s="164"/>
      <c r="AA91" s="167"/>
      <c r="AB91" s="164"/>
      <c r="AC91" s="164"/>
      <c r="AD91" s="164"/>
      <c r="AE91" s="3"/>
      <c r="AF91" s="3"/>
      <c r="AG91" s="3"/>
      <c r="AH91" s="3"/>
      <c r="AI91" s="4"/>
      <c r="AJ91" s="3"/>
      <c r="AK91" s="3"/>
      <c r="AL91" s="3"/>
      <c r="AM91" s="3"/>
      <c r="AN91" s="4"/>
      <c r="AO91" s="4"/>
      <c r="AP91" s="4"/>
      <c r="AQ91" s="4"/>
      <c r="AR91" s="4"/>
      <c r="AS91" s="4"/>
      <c r="AT91" s="164"/>
      <c r="AU91" s="164"/>
      <c r="AV91" s="164"/>
      <c r="AW91" s="164"/>
      <c r="AX91" s="164"/>
      <c r="AY91" s="164"/>
      <c r="AZ91" s="167"/>
      <c r="BA91" s="164"/>
      <c r="BB91" s="164"/>
      <c r="BC91" s="164"/>
      <c r="BD91" s="164"/>
      <c r="BE91" s="164"/>
      <c r="BF91" s="164"/>
      <c r="BG91" s="164"/>
      <c r="BH91" s="164"/>
      <c r="BI91" s="164"/>
      <c r="BJ91" s="164"/>
      <c r="BK91" s="164"/>
      <c r="BL91" s="164"/>
      <c r="BM91" s="164"/>
      <c r="BN91" s="164"/>
      <c r="BO91" s="164"/>
      <c r="BP91" s="164"/>
      <c r="BQ91" s="164"/>
      <c r="BR91" s="164"/>
      <c r="BS91" s="164"/>
      <c r="BT91" s="164"/>
      <c r="BU91" s="164"/>
      <c r="BV91" s="167"/>
      <c r="BW91" s="164"/>
      <c r="BX91" s="164"/>
      <c r="BY91" s="164"/>
      <c r="BZ91" s="164"/>
      <c r="CA91" s="164"/>
      <c r="CB91" s="164"/>
      <c r="CC91" s="164"/>
    </row>
    <row r="92" spans="1:81">
      <c r="A92" s="4"/>
      <c r="B92" s="4"/>
      <c r="C92" s="4"/>
      <c r="D92" s="4"/>
      <c r="E92" s="4"/>
      <c r="F92" s="4"/>
      <c r="G92" s="4"/>
      <c r="H92" s="4"/>
      <c r="I92" s="4"/>
      <c r="J92" s="4"/>
      <c r="K92" s="4"/>
      <c r="L92" s="4"/>
      <c r="M92" s="4"/>
      <c r="N92" s="4"/>
      <c r="O92" s="4"/>
      <c r="P92" s="4"/>
      <c r="Q92" s="4"/>
      <c r="R92" s="4"/>
      <c r="S92" s="4"/>
      <c r="T92" s="4"/>
      <c r="U92" s="4"/>
      <c r="V92" s="164"/>
      <c r="W92" s="164"/>
      <c r="X92" s="164"/>
      <c r="Y92" s="164"/>
      <c r="Z92" s="164"/>
      <c r="AA92" s="167"/>
      <c r="AB92" s="164"/>
      <c r="AC92" s="164"/>
      <c r="AD92" s="164"/>
      <c r="AE92" s="3"/>
      <c r="AF92" s="3"/>
      <c r="AG92" s="3"/>
      <c r="AH92" s="3"/>
      <c r="AI92" s="4"/>
      <c r="AJ92" s="3"/>
      <c r="AK92" s="3"/>
      <c r="AL92" s="3"/>
      <c r="AM92" s="3"/>
      <c r="AN92" s="4"/>
      <c r="AO92" s="4"/>
      <c r="AP92" s="4"/>
      <c r="AQ92" s="4"/>
      <c r="AR92" s="4"/>
      <c r="AS92" s="4"/>
      <c r="AT92" s="164"/>
      <c r="AU92" s="164"/>
      <c r="AV92" s="164"/>
      <c r="AW92" s="164"/>
      <c r="AX92" s="164"/>
      <c r="AY92" s="164"/>
      <c r="AZ92" s="167"/>
      <c r="BA92" s="164"/>
      <c r="BB92" s="164"/>
      <c r="BC92" s="164"/>
      <c r="BD92" s="164"/>
      <c r="BE92" s="164"/>
      <c r="BF92" s="164"/>
      <c r="BG92" s="164"/>
      <c r="BH92" s="164"/>
      <c r="BI92" s="164"/>
      <c r="BJ92" s="164"/>
      <c r="BK92" s="164"/>
      <c r="BL92" s="164"/>
      <c r="BM92" s="164"/>
      <c r="BN92" s="164"/>
      <c r="BO92" s="164"/>
      <c r="BP92" s="164"/>
      <c r="BQ92" s="164"/>
      <c r="BR92" s="164"/>
      <c r="BS92" s="164"/>
      <c r="BT92" s="164"/>
      <c r="BU92" s="164"/>
      <c r="BV92" s="167"/>
      <c r="BW92" s="164"/>
      <c r="BX92" s="164"/>
      <c r="BY92" s="164"/>
      <c r="BZ92" s="164"/>
      <c r="CA92" s="164"/>
      <c r="CB92" s="164"/>
      <c r="CC92" s="164"/>
    </row>
    <row r="93" spans="1:81">
      <c r="A93" s="4"/>
      <c r="B93" s="4"/>
      <c r="C93" s="4"/>
      <c r="D93" s="4"/>
      <c r="E93" s="4"/>
      <c r="F93" s="4"/>
      <c r="G93" s="4"/>
      <c r="H93" s="4"/>
      <c r="I93" s="4"/>
      <c r="J93" s="4"/>
      <c r="K93" s="4"/>
      <c r="L93" s="4"/>
      <c r="M93" s="4"/>
      <c r="N93" s="4"/>
      <c r="O93" s="4"/>
      <c r="P93" s="4"/>
      <c r="Q93" s="4"/>
      <c r="R93" s="4"/>
      <c r="S93" s="4"/>
      <c r="T93" s="4"/>
      <c r="U93" s="4"/>
      <c r="V93" s="164"/>
      <c r="W93" s="164"/>
      <c r="X93" s="164"/>
      <c r="Y93" s="164"/>
      <c r="Z93" s="164"/>
      <c r="AA93" s="167"/>
      <c r="AB93" s="164"/>
      <c r="AC93" s="164"/>
      <c r="AD93" s="164"/>
      <c r="AE93" s="3"/>
      <c r="AF93" s="3"/>
      <c r="AG93" s="3"/>
      <c r="AH93" s="3"/>
      <c r="AI93" s="4"/>
      <c r="AJ93" s="3"/>
      <c r="AK93" s="3"/>
      <c r="AL93" s="3"/>
      <c r="AM93" s="3"/>
      <c r="AN93" s="4"/>
      <c r="AO93" s="4"/>
      <c r="AP93" s="4"/>
      <c r="AQ93" s="4"/>
      <c r="AR93" s="4"/>
      <c r="AS93" s="4"/>
      <c r="AT93" s="164"/>
      <c r="AU93" s="164"/>
      <c r="AV93" s="164"/>
      <c r="AW93" s="164"/>
      <c r="AX93" s="164"/>
      <c r="AY93" s="164"/>
      <c r="AZ93" s="167"/>
      <c r="BA93" s="164"/>
      <c r="BB93" s="164"/>
      <c r="BC93" s="164"/>
      <c r="BD93" s="164"/>
      <c r="BE93" s="164"/>
      <c r="BF93" s="164"/>
      <c r="BG93" s="164"/>
      <c r="BH93" s="164"/>
      <c r="BI93" s="164"/>
      <c r="BJ93" s="164"/>
      <c r="BK93" s="164"/>
      <c r="BL93" s="164"/>
      <c r="BM93" s="164"/>
      <c r="BN93" s="164"/>
      <c r="BO93" s="164"/>
      <c r="BP93" s="164"/>
      <c r="BQ93" s="164"/>
      <c r="BR93" s="164"/>
      <c r="BS93" s="164"/>
      <c r="BT93" s="164"/>
      <c r="BU93" s="164"/>
      <c r="BV93" s="167"/>
      <c r="BW93" s="164"/>
      <c r="BX93" s="164"/>
      <c r="BY93" s="164"/>
      <c r="BZ93" s="164"/>
      <c r="CA93" s="164"/>
      <c r="CB93" s="164"/>
      <c r="CC93" s="164"/>
    </row>
    <row r="94" spans="1:81">
      <c r="A94" s="4"/>
      <c r="B94" s="4"/>
      <c r="C94" s="4"/>
      <c r="D94" s="4"/>
      <c r="E94" s="4"/>
      <c r="F94" s="4"/>
      <c r="G94" s="4"/>
      <c r="H94" s="4"/>
      <c r="I94" s="4"/>
      <c r="J94" s="4"/>
      <c r="K94" s="4"/>
      <c r="L94" s="4"/>
      <c r="M94" s="4"/>
      <c r="N94" s="4"/>
      <c r="O94" s="4"/>
      <c r="P94" s="4"/>
      <c r="Q94" s="4"/>
      <c r="R94" s="4"/>
      <c r="S94" s="4"/>
      <c r="T94" s="4"/>
      <c r="U94" s="4"/>
      <c r="V94" s="164"/>
      <c r="W94" s="164"/>
      <c r="X94" s="164"/>
      <c r="Y94" s="164"/>
      <c r="Z94" s="164"/>
      <c r="AA94" s="167"/>
      <c r="AB94" s="164"/>
      <c r="AC94" s="164"/>
      <c r="AD94" s="164"/>
      <c r="AE94" s="3"/>
      <c r="AF94" s="3"/>
      <c r="AG94" s="3"/>
      <c r="AH94" s="3"/>
      <c r="AI94" s="4"/>
      <c r="AJ94" s="3"/>
      <c r="AK94" s="3"/>
      <c r="AL94" s="3"/>
      <c r="AM94" s="3"/>
      <c r="AN94" s="4"/>
      <c r="AO94" s="4"/>
      <c r="AP94" s="4"/>
      <c r="AQ94" s="4"/>
      <c r="AR94" s="4"/>
      <c r="AS94" s="4"/>
      <c r="AT94" s="164"/>
      <c r="AU94" s="164"/>
      <c r="AV94" s="164"/>
      <c r="AW94" s="164"/>
      <c r="AX94" s="164"/>
      <c r="AY94" s="164"/>
      <c r="AZ94" s="167"/>
      <c r="BA94" s="164"/>
      <c r="BB94" s="164"/>
      <c r="BC94" s="164"/>
      <c r="BD94" s="164"/>
      <c r="BE94" s="164"/>
      <c r="BF94" s="164"/>
      <c r="BG94" s="164"/>
      <c r="BH94" s="164"/>
      <c r="BI94" s="164"/>
      <c r="BJ94" s="164"/>
      <c r="BK94" s="164"/>
      <c r="BL94" s="164"/>
      <c r="BM94" s="164"/>
      <c r="BN94" s="164"/>
      <c r="BO94" s="164"/>
      <c r="BP94" s="164"/>
      <c r="BQ94" s="164"/>
      <c r="BR94" s="164"/>
      <c r="BS94" s="164"/>
      <c r="BT94" s="164"/>
      <c r="BU94" s="164"/>
      <c r="BV94" s="167"/>
      <c r="BW94" s="164"/>
      <c r="BX94" s="164"/>
      <c r="BY94" s="164"/>
      <c r="BZ94" s="164"/>
      <c r="CA94" s="164"/>
      <c r="CB94" s="164"/>
      <c r="CC94" s="164"/>
    </row>
    <row r="95" spans="1:81">
      <c r="A95" s="4"/>
      <c r="B95" s="4"/>
      <c r="C95" s="4"/>
      <c r="D95" s="4"/>
      <c r="E95" s="4"/>
      <c r="F95" s="4"/>
      <c r="G95" s="4"/>
      <c r="H95" s="4"/>
      <c r="I95" s="4"/>
      <c r="J95" s="4"/>
      <c r="K95" s="4"/>
      <c r="L95" s="4"/>
      <c r="M95" s="4"/>
      <c r="N95" s="4"/>
      <c r="O95" s="4"/>
      <c r="P95" s="4"/>
      <c r="Q95" s="4"/>
      <c r="R95" s="4"/>
      <c r="S95" s="4"/>
      <c r="T95" s="4"/>
      <c r="U95" s="4"/>
      <c r="V95" s="164"/>
      <c r="W95" s="164"/>
      <c r="X95" s="164"/>
      <c r="Y95" s="164"/>
      <c r="Z95" s="164"/>
      <c r="AA95" s="167"/>
      <c r="AB95" s="164"/>
      <c r="AC95" s="164"/>
      <c r="AD95" s="164"/>
      <c r="AE95" s="3"/>
      <c r="AF95" s="3"/>
      <c r="AG95" s="3"/>
      <c r="AH95" s="3"/>
      <c r="AI95" s="4"/>
      <c r="AJ95" s="3"/>
      <c r="AK95" s="3"/>
      <c r="AL95" s="3"/>
      <c r="AM95" s="3"/>
      <c r="AN95" s="4"/>
      <c r="AO95" s="4"/>
      <c r="AP95" s="4"/>
      <c r="AQ95" s="4"/>
      <c r="AR95" s="4"/>
      <c r="AS95" s="4"/>
      <c r="AT95" s="164"/>
      <c r="AU95" s="164"/>
      <c r="AV95" s="164"/>
      <c r="AW95" s="164"/>
      <c r="AX95" s="164"/>
      <c r="AY95" s="164"/>
      <c r="AZ95" s="167"/>
      <c r="BA95" s="164"/>
      <c r="BB95" s="164"/>
      <c r="BC95" s="164"/>
      <c r="BD95" s="164"/>
      <c r="BE95" s="164"/>
      <c r="BF95" s="164"/>
      <c r="BG95" s="164"/>
      <c r="BH95" s="164"/>
      <c r="BI95" s="164"/>
      <c r="BJ95" s="164"/>
      <c r="BK95" s="164"/>
      <c r="BL95" s="164"/>
      <c r="BM95" s="164"/>
      <c r="BN95" s="164"/>
      <c r="BO95" s="164"/>
      <c r="BP95" s="164"/>
      <c r="BQ95" s="164"/>
      <c r="BR95" s="164"/>
      <c r="BS95" s="164"/>
      <c r="BT95" s="164"/>
      <c r="BU95" s="164"/>
      <c r="BV95" s="167"/>
      <c r="BW95" s="164"/>
      <c r="BX95" s="164"/>
      <c r="BY95" s="164"/>
      <c r="BZ95" s="164"/>
      <c r="CA95" s="164"/>
      <c r="CB95" s="164"/>
      <c r="CC95" s="164"/>
    </row>
    <row r="96" spans="1:81">
      <c r="A96" s="4"/>
      <c r="B96" s="4"/>
      <c r="C96" s="4"/>
      <c r="D96" s="4"/>
      <c r="E96" s="4"/>
      <c r="F96" s="4"/>
      <c r="G96" s="4"/>
      <c r="H96" s="4"/>
      <c r="I96" s="4"/>
      <c r="J96" s="4"/>
      <c r="K96" s="4"/>
      <c r="L96" s="4"/>
      <c r="M96" s="4"/>
      <c r="N96" s="4"/>
      <c r="O96" s="4"/>
      <c r="P96" s="4"/>
      <c r="Q96" s="4"/>
      <c r="R96" s="4"/>
      <c r="S96" s="4"/>
      <c r="T96" s="4"/>
      <c r="U96" s="4"/>
      <c r="V96" s="164"/>
      <c r="W96" s="164"/>
      <c r="X96" s="164"/>
      <c r="Y96" s="164"/>
      <c r="Z96" s="164"/>
      <c r="AA96" s="167"/>
      <c r="AB96" s="164"/>
      <c r="AC96" s="164"/>
      <c r="AD96" s="164"/>
      <c r="AE96" s="3"/>
      <c r="AF96" s="3"/>
      <c r="AG96" s="3"/>
      <c r="AH96" s="3"/>
      <c r="AI96" s="4"/>
      <c r="AJ96" s="3"/>
      <c r="AK96" s="3"/>
      <c r="AL96" s="3"/>
      <c r="AM96" s="3"/>
      <c r="AN96" s="4"/>
      <c r="AO96" s="4"/>
      <c r="AP96" s="4"/>
      <c r="AQ96" s="4"/>
      <c r="AR96" s="4"/>
      <c r="AS96" s="4"/>
      <c r="AT96" s="164"/>
      <c r="AU96" s="164"/>
      <c r="AV96" s="164"/>
      <c r="AW96" s="164"/>
      <c r="AX96" s="164"/>
      <c r="AY96" s="164"/>
      <c r="AZ96" s="167"/>
      <c r="BA96" s="164"/>
      <c r="BB96" s="164"/>
      <c r="BC96" s="164"/>
      <c r="BD96" s="164"/>
      <c r="BE96" s="164"/>
      <c r="BF96" s="164"/>
      <c r="BG96" s="164"/>
      <c r="BH96" s="164"/>
      <c r="BI96" s="164"/>
      <c r="BJ96" s="164"/>
      <c r="BK96" s="164"/>
      <c r="BL96" s="164"/>
      <c r="BM96" s="164"/>
      <c r="BN96" s="164"/>
      <c r="BO96" s="164"/>
      <c r="BP96" s="164"/>
      <c r="BQ96" s="164"/>
      <c r="BR96" s="164"/>
      <c r="BS96" s="164"/>
      <c r="BT96" s="164"/>
      <c r="BU96" s="164"/>
      <c r="BV96" s="167"/>
      <c r="BW96" s="164"/>
      <c r="BX96" s="164"/>
      <c r="BY96" s="164"/>
      <c r="BZ96" s="164"/>
      <c r="CA96" s="164"/>
      <c r="CB96" s="164"/>
      <c r="CC96" s="164"/>
    </row>
    <row r="97" spans="1:81">
      <c r="A97" s="4"/>
      <c r="B97" s="4"/>
      <c r="C97" s="4"/>
      <c r="D97" s="4"/>
      <c r="E97" s="4"/>
      <c r="F97" s="4"/>
      <c r="G97" s="4"/>
      <c r="H97" s="4"/>
      <c r="I97" s="4"/>
      <c r="J97" s="4"/>
      <c r="K97" s="4"/>
      <c r="L97" s="4"/>
      <c r="M97" s="4"/>
      <c r="N97" s="4"/>
      <c r="O97" s="4"/>
      <c r="P97" s="4"/>
      <c r="Q97" s="4"/>
      <c r="R97" s="4"/>
      <c r="S97" s="4"/>
      <c r="T97" s="4"/>
      <c r="U97" s="4"/>
      <c r="V97" s="164"/>
      <c r="W97" s="164"/>
      <c r="X97" s="164"/>
      <c r="Y97" s="164"/>
      <c r="Z97" s="164"/>
      <c r="AA97" s="167"/>
      <c r="AB97" s="164"/>
      <c r="AC97" s="164"/>
      <c r="AD97" s="164"/>
      <c r="AE97" s="3"/>
      <c r="AF97" s="3"/>
      <c r="AG97" s="3"/>
      <c r="AH97" s="3"/>
      <c r="AI97" s="4"/>
      <c r="AJ97" s="3"/>
      <c r="AK97" s="3"/>
      <c r="AL97" s="3"/>
      <c r="AM97" s="3"/>
      <c r="AN97" s="4"/>
      <c r="AO97" s="4"/>
      <c r="AP97" s="4"/>
      <c r="AQ97" s="4"/>
      <c r="AR97" s="4"/>
      <c r="AS97" s="4"/>
      <c r="AT97" s="164"/>
      <c r="AU97" s="164"/>
      <c r="AV97" s="164"/>
      <c r="AW97" s="164"/>
      <c r="AX97" s="164"/>
      <c r="AY97" s="164"/>
      <c r="AZ97" s="167"/>
      <c r="BA97" s="164"/>
      <c r="BB97" s="164"/>
      <c r="BC97" s="164"/>
      <c r="BD97" s="164"/>
      <c r="BE97" s="164"/>
      <c r="BF97" s="164"/>
      <c r="BG97" s="164"/>
      <c r="BH97" s="164"/>
      <c r="BI97" s="164"/>
      <c r="BJ97" s="164"/>
      <c r="BK97" s="164"/>
      <c r="BL97" s="164"/>
      <c r="BM97" s="164"/>
      <c r="BN97" s="164"/>
      <c r="BO97" s="164"/>
      <c r="BP97" s="164"/>
      <c r="BQ97" s="164"/>
      <c r="BR97" s="164"/>
      <c r="BS97" s="164"/>
      <c r="BT97" s="164"/>
      <c r="BU97" s="164"/>
      <c r="BV97" s="167"/>
      <c r="BW97" s="164"/>
      <c r="BX97" s="164"/>
      <c r="BY97" s="164"/>
      <c r="BZ97" s="164"/>
      <c r="CA97" s="164"/>
      <c r="CB97" s="164"/>
      <c r="CC97" s="164"/>
    </row>
    <row r="98" spans="1:81">
      <c r="A98" s="4"/>
      <c r="B98" s="4"/>
      <c r="C98" s="4"/>
      <c r="D98" s="4"/>
      <c r="E98" s="4"/>
      <c r="F98" s="4"/>
      <c r="G98" s="4"/>
      <c r="H98" s="4"/>
      <c r="I98" s="4"/>
      <c r="J98" s="4"/>
      <c r="K98" s="4"/>
      <c r="L98" s="4"/>
      <c r="M98" s="4"/>
      <c r="N98" s="4"/>
      <c r="O98" s="4"/>
      <c r="P98" s="4"/>
      <c r="Q98" s="4"/>
      <c r="R98" s="4"/>
      <c r="S98" s="4"/>
      <c r="T98" s="4"/>
      <c r="U98" s="4"/>
      <c r="V98" s="164"/>
      <c r="W98" s="164"/>
      <c r="X98" s="164"/>
      <c r="Y98" s="164"/>
      <c r="Z98" s="164"/>
      <c r="AA98" s="167"/>
      <c r="AB98" s="164"/>
      <c r="AC98" s="164"/>
      <c r="AD98" s="164"/>
      <c r="AE98" s="3"/>
      <c r="AF98" s="3"/>
      <c r="AG98" s="3"/>
      <c r="AH98" s="3"/>
      <c r="AI98" s="4"/>
      <c r="AJ98" s="3"/>
      <c r="AK98" s="3"/>
      <c r="AL98" s="3"/>
      <c r="AM98" s="3"/>
      <c r="AN98" s="4"/>
      <c r="AO98" s="4"/>
      <c r="AP98" s="4"/>
      <c r="AQ98" s="4"/>
      <c r="AR98" s="4"/>
      <c r="AS98" s="4"/>
      <c r="AT98" s="164"/>
      <c r="AU98" s="164"/>
      <c r="AV98" s="164"/>
      <c r="AW98" s="164"/>
      <c r="AX98" s="164"/>
      <c r="AY98" s="164"/>
      <c r="AZ98" s="167"/>
      <c r="BA98" s="164"/>
      <c r="BB98" s="164"/>
      <c r="BC98" s="164"/>
      <c r="BD98" s="164"/>
      <c r="BE98" s="164"/>
      <c r="BF98" s="164"/>
      <c r="BG98" s="164"/>
      <c r="BH98" s="164"/>
      <c r="BI98" s="164"/>
      <c r="BJ98" s="164"/>
      <c r="BK98" s="164"/>
      <c r="BL98" s="164"/>
      <c r="BM98" s="164"/>
      <c r="BN98" s="164"/>
      <c r="BO98" s="164"/>
      <c r="BP98" s="164"/>
      <c r="BQ98" s="164"/>
      <c r="BR98" s="164"/>
      <c r="BS98" s="164"/>
      <c r="BT98" s="164"/>
      <c r="BU98" s="164"/>
      <c r="BV98" s="167"/>
      <c r="BW98" s="164"/>
      <c r="BX98" s="164"/>
      <c r="BY98" s="164"/>
      <c r="BZ98" s="164"/>
      <c r="CA98" s="164"/>
      <c r="CB98" s="164"/>
      <c r="CC98" s="164"/>
    </row>
    <row r="99" spans="1:81">
      <c r="A99" s="4"/>
      <c r="B99" s="4"/>
      <c r="C99" s="4"/>
      <c r="D99" s="4"/>
      <c r="E99" s="4"/>
      <c r="F99" s="4"/>
      <c r="G99" s="4"/>
      <c r="H99" s="4"/>
      <c r="I99" s="4"/>
      <c r="J99" s="4"/>
      <c r="K99" s="4"/>
      <c r="L99" s="4"/>
      <c r="M99" s="4"/>
      <c r="N99" s="4"/>
      <c r="O99" s="4"/>
      <c r="P99" s="4"/>
      <c r="Q99" s="4"/>
      <c r="R99" s="4"/>
      <c r="S99" s="4"/>
      <c r="T99" s="4"/>
      <c r="U99" s="4"/>
      <c r="V99" s="164"/>
      <c r="W99" s="164"/>
      <c r="X99" s="164"/>
      <c r="Y99" s="164"/>
      <c r="Z99" s="164"/>
      <c r="AA99" s="167"/>
      <c r="AB99" s="164"/>
      <c r="AC99" s="164"/>
      <c r="AD99" s="164"/>
      <c r="AE99" s="3"/>
      <c r="AF99" s="3"/>
      <c r="AG99" s="3"/>
      <c r="AH99" s="3"/>
      <c r="AI99" s="4"/>
      <c r="AJ99" s="3"/>
      <c r="AK99" s="3"/>
      <c r="AL99" s="3"/>
      <c r="AM99" s="3"/>
      <c r="AN99" s="4"/>
      <c r="AO99" s="4"/>
      <c r="AP99" s="4"/>
      <c r="AQ99" s="4"/>
      <c r="AR99" s="4"/>
      <c r="AS99" s="4"/>
      <c r="AT99" s="164"/>
      <c r="AU99" s="164"/>
      <c r="AV99" s="164"/>
      <c r="AW99" s="164"/>
      <c r="AX99" s="164"/>
      <c r="AY99" s="164"/>
      <c r="AZ99" s="167"/>
      <c r="BA99" s="164"/>
      <c r="BB99" s="164"/>
      <c r="BC99" s="164"/>
      <c r="BD99" s="164"/>
      <c r="BE99" s="164"/>
      <c r="BF99" s="164"/>
      <c r="BG99" s="164"/>
      <c r="BH99" s="164"/>
      <c r="BI99" s="164"/>
      <c r="BJ99" s="164"/>
      <c r="BK99" s="164"/>
      <c r="BL99" s="164"/>
      <c r="BM99" s="164"/>
      <c r="BN99" s="164"/>
      <c r="BO99" s="164"/>
      <c r="BP99" s="164"/>
      <c r="BQ99" s="164"/>
      <c r="BR99" s="164"/>
      <c r="BS99" s="164"/>
      <c r="BT99" s="164"/>
      <c r="BU99" s="164"/>
      <c r="BV99" s="167"/>
      <c r="BW99" s="164"/>
      <c r="BX99" s="164"/>
      <c r="BY99" s="164"/>
      <c r="BZ99" s="164"/>
      <c r="CA99" s="164"/>
      <c r="CB99" s="164"/>
      <c r="CC99" s="164"/>
    </row>
    <row r="100" spans="1:81">
      <c r="A100" s="4"/>
      <c r="B100" s="4"/>
      <c r="C100" s="4"/>
      <c r="D100" s="4"/>
      <c r="E100" s="4"/>
      <c r="F100" s="4"/>
      <c r="G100" s="4"/>
      <c r="H100" s="4"/>
      <c r="I100" s="4"/>
      <c r="J100" s="4"/>
      <c r="K100" s="4"/>
      <c r="L100" s="4"/>
      <c r="M100" s="4"/>
      <c r="N100" s="4"/>
      <c r="O100" s="4"/>
      <c r="P100" s="4"/>
      <c r="Q100" s="4"/>
      <c r="R100" s="4"/>
      <c r="S100" s="4"/>
      <c r="T100" s="4"/>
      <c r="U100" s="4"/>
      <c r="V100" s="164"/>
      <c r="W100" s="164"/>
      <c r="X100" s="164"/>
      <c r="Y100" s="164"/>
      <c r="Z100" s="164"/>
      <c r="AA100" s="167"/>
      <c r="AB100" s="164"/>
      <c r="AC100" s="164"/>
      <c r="AD100" s="164"/>
      <c r="AE100" s="3"/>
      <c r="AF100" s="3"/>
      <c r="AG100" s="3"/>
      <c r="AH100" s="3"/>
      <c r="AI100" s="4"/>
      <c r="AJ100" s="3"/>
      <c r="AK100" s="3"/>
      <c r="AL100" s="3"/>
      <c r="AM100" s="3"/>
      <c r="AN100" s="4"/>
      <c r="AO100" s="4"/>
      <c r="AP100" s="4"/>
      <c r="AQ100" s="4"/>
      <c r="AR100" s="4"/>
      <c r="AS100" s="4"/>
      <c r="AT100" s="164"/>
      <c r="AU100" s="164"/>
      <c r="AV100" s="164"/>
      <c r="AW100" s="164"/>
      <c r="AX100" s="164"/>
      <c r="AY100" s="164"/>
      <c r="AZ100" s="167"/>
      <c r="BA100" s="164"/>
      <c r="BB100" s="164"/>
      <c r="BC100" s="164"/>
      <c r="BD100" s="164"/>
      <c r="BE100" s="164"/>
      <c r="BF100" s="164"/>
      <c r="BG100" s="164"/>
      <c r="BH100" s="164"/>
      <c r="BI100" s="164"/>
      <c r="BJ100" s="164"/>
      <c r="BK100" s="164"/>
      <c r="BL100" s="164"/>
      <c r="BM100" s="164"/>
      <c r="BN100" s="164"/>
      <c r="BO100" s="164"/>
      <c r="BP100" s="164"/>
      <c r="BQ100" s="164"/>
      <c r="BR100" s="164"/>
      <c r="BS100" s="164"/>
      <c r="BT100" s="164"/>
      <c r="BU100" s="164"/>
      <c r="BV100" s="167"/>
      <c r="BW100" s="164"/>
      <c r="BX100" s="164"/>
      <c r="BY100" s="164"/>
      <c r="BZ100" s="164"/>
      <c r="CA100" s="164"/>
      <c r="CB100" s="164"/>
      <c r="CC100" s="164"/>
    </row>
    <row r="101" spans="1:81">
      <c r="A101" s="4"/>
      <c r="B101" s="4"/>
      <c r="C101" s="4"/>
      <c r="D101" s="4"/>
      <c r="E101" s="4"/>
      <c r="F101" s="4"/>
      <c r="G101" s="4"/>
      <c r="H101" s="4"/>
      <c r="I101" s="4"/>
      <c r="J101" s="4"/>
      <c r="K101" s="4"/>
      <c r="L101" s="4"/>
      <c r="M101" s="4"/>
      <c r="N101" s="4"/>
      <c r="O101" s="4"/>
      <c r="P101" s="4"/>
      <c r="Q101" s="4"/>
      <c r="R101" s="4"/>
      <c r="S101" s="4"/>
      <c r="T101" s="4"/>
      <c r="U101" s="4"/>
      <c r="V101" s="164"/>
      <c r="W101" s="164"/>
      <c r="X101" s="164"/>
      <c r="Y101" s="164"/>
      <c r="Z101" s="164"/>
      <c r="AA101" s="167"/>
      <c r="AB101" s="164"/>
      <c r="AC101" s="164"/>
      <c r="AD101" s="164"/>
      <c r="AE101" s="3"/>
      <c r="AF101" s="3"/>
      <c r="AG101" s="3"/>
      <c r="AH101" s="3"/>
      <c r="AI101" s="4"/>
      <c r="AJ101" s="3"/>
      <c r="AK101" s="3"/>
      <c r="AL101" s="3"/>
      <c r="AM101" s="3"/>
      <c r="AN101" s="4"/>
      <c r="AO101" s="4"/>
      <c r="AP101" s="4"/>
      <c r="AQ101" s="4"/>
      <c r="AR101" s="4"/>
      <c r="AS101" s="4"/>
      <c r="AT101" s="164"/>
      <c r="AU101" s="164"/>
      <c r="AV101" s="164"/>
      <c r="AW101" s="164"/>
      <c r="AX101" s="164"/>
      <c r="AY101" s="164"/>
      <c r="AZ101" s="167"/>
      <c r="BA101" s="164"/>
      <c r="BB101" s="164"/>
      <c r="BC101" s="164"/>
      <c r="BD101" s="164"/>
      <c r="BE101" s="164"/>
      <c r="BF101" s="164"/>
      <c r="BG101" s="164"/>
      <c r="BH101" s="164"/>
      <c r="BI101" s="164"/>
      <c r="BJ101" s="164"/>
      <c r="BK101" s="164"/>
      <c r="BL101" s="164"/>
      <c r="BM101" s="164"/>
      <c r="BN101" s="164"/>
      <c r="BO101" s="164"/>
      <c r="BP101" s="164"/>
      <c r="BQ101" s="164"/>
      <c r="BR101" s="164"/>
      <c r="BS101" s="164"/>
      <c r="BT101" s="164"/>
      <c r="BU101" s="164"/>
      <c r="BV101" s="167"/>
      <c r="BW101" s="164"/>
      <c r="BX101" s="164"/>
      <c r="BY101" s="164"/>
      <c r="BZ101" s="164"/>
      <c r="CA101" s="164"/>
      <c r="CB101" s="164"/>
      <c r="CC101" s="164"/>
    </row>
    <row r="102" spans="1:81">
      <c r="A102" s="4"/>
      <c r="B102" s="4"/>
      <c r="C102" s="4"/>
      <c r="D102" s="4"/>
      <c r="E102" s="4"/>
      <c r="F102" s="4"/>
      <c r="G102" s="4"/>
      <c r="H102" s="4"/>
      <c r="I102" s="4"/>
      <c r="J102" s="4"/>
      <c r="K102" s="4"/>
      <c r="L102" s="4"/>
      <c r="M102" s="4"/>
      <c r="N102" s="4"/>
      <c r="O102" s="4"/>
      <c r="P102" s="4"/>
      <c r="Q102" s="4"/>
      <c r="R102" s="4"/>
      <c r="S102" s="4"/>
      <c r="T102" s="4"/>
      <c r="U102" s="4"/>
      <c r="V102" s="164"/>
      <c r="W102" s="164"/>
      <c r="X102" s="164"/>
      <c r="Y102" s="164"/>
      <c r="Z102" s="164"/>
      <c r="AA102" s="167"/>
      <c r="AB102" s="164"/>
      <c r="AC102" s="164"/>
      <c r="AD102" s="164"/>
      <c r="AE102" s="3"/>
      <c r="AF102" s="3"/>
      <c r="AG102" s="3"/>
      <c r="AH102" s="3"/>
      <c r="AI102" s="4"/>
      <c r="AJ102" s="3"/>
      <c r="AK102" s="3"/>
      <c r="AL102" s="3"/>
      <c r="AM102" s="3"/>
      <c r="AN102" s="4"/>
      <c r="AO102" s="4"/>
      <c r="AP102" s="4"/>
      <c r="AQ102" s="4"/>
      <c r="AR102" s="4"/>
      <c r="AS102" s="4"/>
      <c r="AT102" s="164"/>
      <c r="AU102" s="164"/>
      <c r="AV102" s="164"/>
      <c r="AW102" s="164"/>
      <c r="AX102" s="164"/>
      <c r="AY102" s="164"/>
      <c r="AZ102" s="167"/>
      <c r="BA102" s="164"/>
      <c r="BB102" s="164"/>
      <c r="BC102" s="164"/>
      <c r="BD102" s="164"/>
      <c r="BE102" s="164"/>
      <c r="BF102" s="164"/>
      <c r="BG102" s="164"/>
      <c r="BH102" s="164"/>
      <c r="BI102" s="164"/>
      <c r="BJ102" s="164"/>
      <c r="BK102" s="164"/>
      <c r="BL102" s="164"/>
      <c r="BM102" s="164"/>
      <c r="BN102" s="164"/>
      <c r="BO102" s="164"/>
      <c r="BP102" s="164"/>
      <c r="BQ102" s="164"/>
      <c r="BR102" s="164"/>
      <c r="BS102" s="164"/>
      <c r="BT102" s="164"/>
      <c r="BU102" s="164"/>
      <c r="BV102" s="167"/>
      <c r="BW102" s="164"/>
      <c r="BX102" s="164"/>
      <c r="BY102" s="164"/>
      <c r="BZ102" s="164"/>
      <c r="CA102" s="164"/>
      <c r="CB102" s="164"/>
      <c r="CC102" s="164"/>
    </row>
    <row r="103" spans="1:81">
      <c r="A103" s="4"/>
      <c r="B103" s="4"/>
      <c r="C103" s="4"/>
      <c r="D103" s="4"/>
      <c r="E103" s="4"/>
      <c r="F103" s="4"/>
      <c r="G103" s="4"/>
      <c r="H103" s="4"/>
      <c r="I103" s="4"/>
      <c r="J103" s="4"/>
      <c r="K103" s="4"/>
      <c r="L103" s="4"/>
      <c r="M103" s="4"/>
      <c r="N103" s="4"/>
      <c r="O103" s="4"/>
      <c r="P103" s="4"/>
      <c r="Q103" s="4"/>
      <c r="R103" s="4"/>
      <c r="S103" s="4"/>
      <c r="T103" s="4"/>
      <c r="U103" s="4"/>
      <c r="V103" s="164"/>
      <c r="W103" s="164"/>
      <c r="X103" s="164"/>
      <c r="Y103" s="164"/>
      <c r="Z103" s="164"/>
      <c r="AA103" s="167"/>
      <c r="AB103" s="164"/>
      <c r="AC103" s="164"/>
      <c r="AD103" s="164"/>
      <c r="AE103" s="3"/>
      <c r="AF103" s="3"/>
      <c r="AG103" s="3"/>
      <c r="AH103" s="3"/>
      <c r="AI103" s="4"/>
      <c r="AJ103" s="3"/>
      <c r="AK103" s="3"/>
      <c r="AL103" s="3"/>
      <c r="AM103" s="3"/>
      <c r="AN103" s="4"/>
      <c r="AO103" s="4"/>
      <c r="AP103" s="4"/>
      <c r="AQ103" s="4"/>
      <c r="AR103" s="4"/>
      <c r="AS103" s="4"/>
      <c r="AT103" s="164"/>
      <c r="AU103" s="164"/>
      <c r="AV103" s="164"/>
      <c r="AW103" s="164"/>
      <c r="AX103" s="164"/>
      <c r="AY103" s="164"/>
      <c r="AZ103" s="167"/>
      <c r="BA103" s="164"/>
      <c r="BB103" s="164"/>
      <c r="BC103" s="164"/>
      <c r="BD103" s="164"/>
      <c r="BE103" s="164"/>
      <c r="BF103" s="164"/>
      <c r="BG103" s="164"/>
      <c r="BH103" s="164"/>
      <c r="BI103" s="164"/>
      <c r="BJ103" s="164"/>
      <c r="BK103" s="164"/>
      <c r="BL103" s="164"/>
      <c r="BM103" s="164"/>
      <c r="BN103" s="164"/>
      <c r="BO103" s="164"/>
      <c r="BP103" s="164"/>
      <c r="BQ103" s="164"/>
      <c r="BR103" s="164"/>
      <c r="BS103" s="164"/>
      <c r="BT103" s="164"/>
      <c r="BU103" s="164"/>
      <c r="BV103" s="167"/>
      <c r="BW103" s="164"/>
      <c r="BX103" s="164"/>
      <c r="BY103" s="164"/>
      <c r="BZ103" s="164"/>
      <c r="CA103" s="164"/>
      <c r="CB103" s="164"/>
      <c r="CC103" s="164"/>
    </row>
    <row r="104" spans="1:81">
      <c r="A104" s="4"/>
      <c r="B104" s="4"/>
      <c r="C104" s="4"/>
      <c r="D104" s="4"/>
      <c r="E104" s="4"/>
      <c r="F104" s="4"/>
      <c r="G104" s="4"/>
      <c r="H104" s="4"/>
      <c r="I104" s="4"/>
      <c r="J104" s="4"/>
      <c r="K104" s="4"/>
      <c r="L104" s="4"/>
      <c r="M104" s="4"/>
      <c r="N104" s="4"/>
      <c r="O104" s="4"/>
      <c r="P104" s="4"/>
      <c r="Q104" s="4"/>
      <c r="R104" s="4"/>
      <c r="S104" s="4"/>
      <c r="T104" s="4"/>
      <c r="U104" s="4"/>
      <c r="V104" s="164"/>
      <c r="W104" s="164"/>
      <c r="X104" s="164"/>
      <c r="Y104" s="164"/>
      <c r="Z104" s="164"/>
      <c r="AA104" s="167"/>
      <c r="AB104" s="164"/>
      <c r="AC104" s="164"/>
      <c r="AD104" s="164"/>
      <c r="AE104" s="3"/>
      <c r="AF104" s="3"/>
      <c r="AG104" s="3"/>
      <c r="AH104" s="3"/>
      <c r="AI104" s="4"/>
      <c r="AJ104" s="3"/>
      <c r="AK104" s="3"/>
      <c r="AL104" s="3"/>
      <c r="AM104" s="3"/>
      <c r="AN104" s="4"/>
      <c r="AO104" s="4"/>
      <c r="AP104" s="4"/>
      <c r="AQ104" s="4"/>
      <c r="AR104" s="4"/>
      <c r="AS104" s="4"/>
      <c r="AT104" s="164"/>
      <c r="AU104" s="164"/>
      <c r="AV104" s="164"/>
      <c r="AW104" s="164"/>
      <c r="AX104" s="164"/>
      <c r="AY104" s="164"/>
      <c r="AZ104" s="167"/>
      <c r="BA104" s="164"/>
      <c r="BB104" s="164"/>
      <c r="BC104" s="164"/>
      <c r="BD104" s="164"/>
      <c r="BE104" s="164"/>
      <c r="BF104" s="164"/>
      <c r="BG104" s="164"/>
      <c r="BH104" s="164"/>
      <c r="BI104" s="164"/>
      <c r="BJ104" s="164"/>
      <c r="BK104" s="164"/>
      <c r="BL104" s="164"/>
      <c r="BM104" s="164"/>
      <c r="BN104" s="164"/>
      <c r="BO104" s="164"/>
      <c r="BP104" s="164"/>
      <c r="BQ104" s="164"/>
      <c r="BR104" s="164"/>
      <c r="BS104" s="164"/>
      <c r="BT104" s="164"/>
      <c r="BU104" s="164"/>
      <c r="BV104" s="167"/>
      <c r="BW104" s="164"/>
      <c r="BX104" s="164"/>
      <c r="BY104" s="164"/>
      <c r="BZ104" s="164"/>
      <c r="CA104" s="164"/>
      <c r="CB104" s="164"/>
      <c r="CC104" s="164"/>
    </row>
    <row r="105" spans="1:81">
      <c r="A105" s="4"/>
      <c r="B105" s="4"/>
      <c r="C105" s="4"/>
      <c r="D105" s="4"/>
      <c r="E105" s="4"/>
      <c r="F105" s="4"/>
      <c r="G105" s="4"/>
      <c r="H105" s="4"/>
      <c r="I105" s="4"/>
      <c r="J105" s="4"/>
      <c r="K105" s="4"/>
      <c r="L105" s="4"/>
      <c r="M105" s="4"/>
      <c r="N105" s="4"/>
      <c r="O105" s="4"/>
      <c r="P105" s="4"/>
      <c r="Q105" s="4"/>
      <c r="R105" s="4"/>
      <c r="S105" s="4"/>
      <c r="T105" s="4"/>
      <c r="U105" s="4"/>
      <c r="V105" s="393" t="s">
        <v>659</v>
      </c>
      <c r="W105" s="164"/>
      <c r="X105" s="164"/>
      <c r="Y105" s="164"/>
      <c r="Z105" s="164"/>
      <c r="AA105" s="167"/>
      <c r="AB105" s="164"/>
      <c r="AC105" s="164"/>
      <c r="AD105" s="164"/>
      <c r="AE105" s="3"/>
      <c r="AF105" s="3"/>
      <c r="AG105" s="3"/>
      <c r="AH105" s="3"/>
      <c r="AI105" s="4"/>
      <c r="AJ105" s="3"/>
      <c r="AK105" s="3"/>
      <c r="AL105" s="3"/>
      <c r="AM105" s="3"/>
      <c r="AN105" s="4"/>
      <c r="AO105" s="4"/>
      <c r="AP105" s="4"/>
      <c r="AQ105" s="4"/>
      <c r="AR105" s="4"/>
      <c r="AS105" s="4"/>
      <c r="AT105" s="164"/>
      <c r="AU105" s="164"/>
      <c r="AV105" s="164"/>
      <c r="AW105" s="164"/>
      <c r="AX105" s="164"/>
      <c r="AY105" s="164"/>
      <c r="AZ105" s="167"/>
      <c r="BA105" s="164"/>
      <c r="BB105" s="164"/>
      <c r="BC105" s="164"/>
      <c r="BD105" s="164"/>
      <c r="BE105" s="164"/>
      <c r="BF105" s="164"/>
      <c r="BG105" s="164"/>
      <c r="BH105" s="164"/>
      <c r="BI105" s="164"/>
      <c r="BJ105" s="164"/>
      <c r="BK105" s="164"/>
      <c r="BL105" s="164"/>
      <c r="BM105" s="164"/>
      <c r="BN105" s="164"/>
      <c r="BO105" s="164"/>
      <c r="BP105" s="164"/>
      <c r="BQ105" s="164"/>
      <c r="BR105" s="164"/>
      <c r="BS105" s="164"/>
      <c r="BT105" s="164"/>
      <c r="BU105" s="164"/>
      <c r="BV105" s="167"/>
      <c r="BW105" s="164"/>
      <c r="BX105" s="164"/>
      <c r="BY105" s="164"/>
      <c r="BZ105" s="164"/>
      <c r="CA105" s="164"/>
      <c r="CB105" s="164"/>
      <c r="CC105" s="164"/>
    </row>
    <row r="106" spans="1:81">
      <c r="A106" s="4"/>
      <c r="B106" s="4"/>
      <c r="C106" s="4"/>
      <c r="D106" s="4"/>
      <c r="E106" s="4"/>
      <c r="F106" s="4"/>
      <c r="G106" s="4"/>
      <c r="H106" s="4"/>
      <c r="I106" s="4"/>
      <c r="J106" s="4"/>
      <c r="K106" s="4"/>
      <c r="L106" s="4"/>
      <c r="M106" s="4"/>
      <c r="N106" s="4"/>
      <c r="O106" s="4"/>
      <c r="P106" s="4"/>
      <c r="Q106" s="4"/>
      <c r="R106" s="4"/>
      <c r="S106" s="4"/>
      <c r="T106" s="4"/>
      <c r="U106" s="4"/>
      <c r="V106" s="394" t="s">
        <v>660</v>
      </c>
      <c r="W106" s="164"/>
      <c r="X106" s="164"/>
      <c r="Y106" s="164"/>
      <c r="Z106" s="164"/>
      <c r="AA106" s="167"/>
      <c r="AB106" s="164"/>
      <c r="AC106" s="164"/>
      <c r="AD106" s="164"/>
      <c r="AE106" s="3"/>
      <c r="AF106" s="3"/>
      <c r="AG106" s="3"/>
      <c r="AH106" s="3"/>
      <c r="AI106" s="4"/>
      <c r="AJ106" s="3"/>
      <c r="AK106" s="3"/>
      <c r="AL106" s="3"/>
      <c r="AM106" s="3"/>
      <c r="AN106" s="4"/>
      <c r="AO106" s="4"/>
      <c r="AP106" s="4"/>
      <c r="AQ106" s="4"/>
      <c r="AR106" s="4"/>
      <c r="AS106" s="4"/>
      <c r="AT106" s="164"/>
      <c r="AU106" s="164"/>
      <c r="AV106" s="164"/>
      <c r="AW106" s="164"/>
      <c r="AX106" s="164"/>
      <c r="AY106" s="164"/>
      <c r="AZ106" s="167"/>
      <c r="BA106" s="164"/>
      <c r="BB106" s="164"/>
      <c r="BC106" s="164"/>
      <c r="BD106" s="164"/>
      <c r="BE106" s="164"/>
      <c r="BF106" s="164"/>
      <c r="BG106" s="164"/>
      <c r="BH106" s="164"/>
      <c r="BI106" s="164"/>
      <c r="BJ106" s="164"/>
      <c r="BK106" s="164"/>
      <c r="BL106" s="164"/>
      <c r="BM106" s="164"/>
      <c r="BN106" s="164"/>
      <c r="BO106" s="164"/>
      <c r="BP106" s="164"/>
      <c r="BQ106" s="164"/>
      <c r="BR106" s="164"/>
      <c r="BS106" s="164"/>
      <c r="BT106" s="164"/>
      <c r="BU106" s="164"/>
      <c r="BV106" s="167"/>
      <c r="BW106" s="164"/>
      <c r="BX106" s="164"/>
      <c r="BY106" s="164"/>
      <c r="BZ106" s="164"/>
      <c r="CA106" s="164"/>
      <c r="CB106" s="164"/>
      <c r="CC106" s="164"/>
    </row>
    <row r="107" spans="1:81">
      <c r="A107" s="4"/>
      <c r="B107" s="4"/>
      <c r="C107" s="4"/>
      <c r="D107" s="4"/>
      <c r="E107" s="4"/>
      <c r="F107" s="4"/>
      <c r="G107" s="4"/>
      <c r="H107" s="4"/>
      <c r="I107" s="4"/>
      <c r="J107" s="4"/>
      <c r="K107" s="4"/>
      <c r="L107" s="4"/>
      <c r="M107" s="4"/>
      <c r="N107" s="4"/>
      <c r="O107" s="4"/>
      <c r="P107" s="4"/>
      <c r="Q107" s="4"/>
      <c r="R107" s="4"/>
      <c r="S107" s="4"/>
      <c r="T107" s="4"/>
      <c r="U107" s="4"/>
      <c r="V107" s="164"/>
      <c r="W107" s="164"/>
      <c r="X107" s="164"/>
      <c r="Y107" s="164"/>
      <c r="Z107" s="164"/>
      <c r="AA107" s="167"/>
      <c r="AB107" s="164"/>
      <c r="AC107" s="164"/>
      <c r="AD107" s="164"/>
      <c r="AE107" s="3"/>
      <c r="AF107" s="3"/>
      <c r="AG107" s="3"/>
      <c r="AH107" s="3"/>
      <c r="AI107" s="4"/>
      <c r="AJ107" s="3"/>
      <c r="AK107" s="3"/>
      <c r="AL107" s="3"/>
      <c r="AM107" s="3"/>
      <c r="AN107" s="4"/>
      <c r="AO107" s="4"/>
      <c r="AP107" s="4"/>
      <c r="AQ107" s="4"/>
      <c r="AR107" s="4"/>
      <c r="AS107" s="4"/>
      <c r="AT107" s="164"/>
      <c r="AU107" s="164"/>
      <c r="AV107" s="164"/>
      <c r="AW107" s="164"/>
      <c r="AX107" s="164"/>
      <c r="AY107" s="164"/>
      <c r="AZ107" s="167"/>
      <c r="BA107" s="164"/>
      <c r="BB107" s="164"/>
      <c r="BC107" s="164"/>
      <c r="BD107" s="164"/>
      <c r="BE107" s="164"/>
      <c r="BF107" s="164"/>
      <c r="BG107" s="164"/>
      <c r="BH107" s="164"/>
      <c r="BI107" s="164"/>
      <c r="BJ107" s="164"/>
      <c r="BK107" s="164"/>
      <c r="BL107" s="164"/>
      <c r="BM107" s="164"/>
      <c r="BN107" s="164"/>
      <c r="BO107" s="164"/>
      <c r="BP107" s="164"/>
      <c r="BQ107" s="164"/>
      <c r="BR107" s="164"/>
      <c r="BS107" s="164"/>
      <c r="BT107" s="164"/>
      <c r="BU107" s="164"/>
      <c r="BV107" s="167"/>
      <c r="BW107" s="164"/>
      <c r="BX107" s="164"/>
      <c r="BY107" s="164"/>
      <c r="BZ107" s="164"/>
      <c r="CA107" s="164"/>
      <c r="CB107" s="164"/>
      <c r="CC107" s="164"/>
    </row>
    <row r="108" spans="1:81">
      <c r="A108" s="4"/>
      <c r="B108" s="4"/>
      <c r="C108" s="4"/>
      <c r="D108" s="4"/>
      <c r="E108" s="4"/>
      <c r="F108" s="4"/>
      <c r="G108" s="4"/>
      <c r="H108" s="4"/>
      <c r="I108" s="4"/>
      <c r="J108" s="4"/>
      <c r="K108" s="4"/>
      <c r="L108" s="4"/>
      <c r="M108" s="4"/>
      <c r="N108" s="4"/>
      <c r="O108" s="4"/>
      <c r="P108" s="4"/>
      <c r="Q108" s="4"/>
      <c r="R108" s="4"/>
      <c r="S108" s="4"/>
      <c r="T108" s="4"/>
      <c r="U108" s="4"/>
      <c r="W108" s="164"/>
      <c r="X108" s="164"/>
      <c r="Y108" s="164"/>
      <c r="Z108" s="164"/>
      <c r="AA108" s="167"/>
      <c r="AB108" s="164"/>
      <c r="AC108" s="164"/>
      <c r="AD108" s="164"/>
      <c r="AE108" s="3"/>
      <c r="AF108" s="3"/>
      <c r="AG108" s="3"/>
      <c r="AH108" s="3"/>
      <c r="AI108" s="4"/>
      <c r="AJ108" s="3"/>
      <c r="AK108" s="3"/>
      <c r="AL108" s="3"/>
      <c r="AM108" s="3"/>
      <c r="AN108" s="4"/>
      <c r="AO108" s="4"/>
      <c r="AP108" s="4"/>
      <c r="AQ108" s="4"/>
      <c r="AR108" s="4"/>
      <c r="AS108" s="4"/>
      <c r="AT108" s="164"/>
      <c r="AU108" s="164"/>
      <c r="AV108" s="164"/>
      <c r="AW108" s="164"/>
      <c r="AX108" s="164"/>
      <c r="AY108" s="164"/>
      <c r="AZ108" s="167"/>
      <c r="BA108" s="164"/>
      <c r="BB108" s="164"/>
      <c r="BC108" s="164"/>
      <c r="BD108" s="164"/>
      <c r="BE108" s="164"/>
      <c r="BF108" s="164"/>
      <c r="BG108" s="164"/>
      <c r="BH108" s="164"/>
      <c r="BI108" s="164"/>
      <c r="BJ108" s="164"/>
      <c r="BK108" s="164"/>
      <c r="BL108" s="164"/>
      <c r="BM108" s="164"/>
      <c r="BN108" s="164"/>
      <c r="BO108" s="164"/>
      <c r="BP108" s="164"/>
      <c r="BQ108" s="164"/>
      <c r="BR108" s="164"/>
      <c r="BS108" s="164"/>
      <c r="BT108" s="164"/>
      <c r="BU108" s="164"/>
      <c r="BV108" s="167"/>
      <c r="BW108" s="164"/>
      <c r="BX108" s="164"/>
      <c r="BY108" s="164"/>
      <c r="BZ108" s="164"/>
      <c r="CA108" s="164"/>
      <c r="CB108" s="164"/>
      <c r="CC108" s="164"/>
    </row>
    <row r="109" spans="1:81">
      <c r="A109" s="4"/>
      <c r="B109" s="4"/>
      <c r="C109" s="4"/>
      <c r="D109" s="4"/>
      <c r="E109" s="4"/>
      <c r="F109" s="4"/>
      <c r="G109" s="4"/>
      <c r="H109" s="4"/>
      <c r="I109" s="4"/>
      <c r="J109" s="4"/>
      <c r="K109" s="4"/>
      <c r="L109" s="4"/>
      <c r="M109" s="4"/>
      <c r="N109" s="4"/>
      <c r="O109" s="4"/>
      <c r="P109" s="4"/>
      <c r="Q109" s="4"/>
      <c r="R109" s="4"/>
      <c r="S109" s="4"/>
      <c r="T109" s="4"/>
      <c r="U109" s="4"/>
      <c r="V109" s="164"/>
      <c r="W109" s="164"/>
      <c r="X109" s="164"/>
      <c r="Y109" s="164"/>
      <c r="Z109" s="164"/>
      <c r="AA109" s="167"/>
      <c r="AB109" s="164"/>
      <c r="AC109" s="164"/>
      <c r="AD109" s="164"/>
      <c r="AE109" s="3"/>
      <c r="AF109" s="3"/>
      <c r="AG109" s="3"/>
      <c r="AH109" s="3"/>
      <c r="AI109" s="4"/>
      <c r="AJ109" s="3"/>
      <c r="AK109" s="3"/>
      <c r="AL109" s="3"/>
      <c r="AM109" s="3"/>
      <c r="AN109" s="4"/>
      <c r="AO109" s="4"/>
      <c r="AP109" s="4"/>
      <c r="AQ109" s="4"/>
      <c r="AR109" s="4"/>
      <c r="AS109" s="4"/>
      <c r="AT109" s="164"/>
      <c r="AU109" s="164"/>
      <c r="AV109" s="164"/>
      <c r="AW109" s="164"/>
      <c r="AX109" s="164"/>
      <c r="AY109" s="164"/>
      <c r="AZ109" s="167"/>
      <c r="BA109" s="164"/>
      <c r="BB109" s="164"/>
      <c r="BC109" s="164"/>
      <c r="BD109" s="164"/>
      <c r="BE109" s="164"/>
      <c r="BF109" s="164"/>
      <c r="BG109" s="164"/>
      <c r="BH109" s="164"/>
      <c r="BI109" s="164"/>
      <c r="BJ109" s="164"/>
      <c r="BK109" s="164"/>
      <c r="BL109" s="164"/>
      <c r="BM109" s="164"/>
      <c r="BN109" s="164"/>
      <c r="BO109" s="164"/>
      <c r="BP109" s="164"/>
      <c r="BQ109" s="164"/>
      <c r="BR109" s="164"/>
      <c r="BS109" s="164"/>
      <c r="BT109" s="164"/>
      <c r="BU109" s="164"/>
      <c r="BV109" s="167"/>
      <c r="BW109" s="164"/>
      <c r="BX109" s="164"/>
      <c r="BY109" s="164"/>
      <c r="BZ109" s="164"/>
      <c r="CA109" s="164"/>
      <c r="CB109" s="164"/>
      <c r="CC109" s="164"/>
    </row>
    <row r="110" spans="1:81">
      <c r="A110" s="4"/>
      <c r="B110" s="4"/>
      <c r="C110" s="4"/>
      <c r="D110" s="4"/>
      <c r="E110" s="4"/>
      <c r="F110" s="4"/>
      <c r="G110" s="4"/>
      <c r="H110" s="4"/>
      <c r="I110" s="4"/>
      <c r="J110" s="4"/>
      <c r="K110" s="4"/>
      <c r="L110" s="4"/>
      <c r="M110" s="4"/>
      <c r="N110" s="4"/>
      <c r="O110" s="4"/>
      <c r="P110" s="4"/>
      <c r="Q110" s="4"/>
      <c r="R110" s="4"/>
      <c r="S110" s="4"/>
      <c r="T110" s="4"/>
      <c r="U110" s="4"/>
      <c r="V110" s="164"/>
      <c r="W110" s="164"/>
      <c r="X110" s="164"/>
      <c r="Y110" s="164"/>
      <c r="Z110" s="164"/>
      <c r="AA110" s="167"/>
      <c r="AB110" s="164"/>
      <c r="AC110" s="164"/>
      <c r="AD110" s="164"/>
      <c r="AE110" s="3"/>
      <c r="AF110" s="3"/>
      <c r="AG110" s="3"/>
      <c r="AH110" s="3"/>
      <c r="AI110" s="4"/>
      <c r="AJ110" s="3"/>
      <c r="AK110" s="3"/>
      <c r="AL110" s="3"/>
      <c r="AM110" s="3"/>
      <c r="AN110" s="4"/>
      <c r="AO110" s="4"/>
      <c r="AP110" s="4"/>
      <c r="AQ110" s="4"/>
      <c r="AR110" s="4"/>
      <c r="AS110" s="4"/>
      <c r="AT110" s="164"/>
      <c r="AU110" s="164"/>
      <c r="AV110" s="164"/>
      <c r="AW110" s="164"/>
      <c r="AX110" s="164"/>
      <c r="AY110" s="164"/>
      <c r="AZ110" s="167"/>
      <c r="BA110" s="164"/>
      <c r="BB110" s="164"/>
      <c r="BC110" s="164"/>
      <c r="BD110" s="164"/>
      <c r="BE110" s="164"/>
      <c r="BF110" s="164"/>
      <c r="BG110" s="164"/>
      <c r="BH110" s="164"/>
      <c r="BI110" s="164"/>
      <c r="BJ110" s="164"/>
      <c r="BK110" s="164"/>
      <c r="BL110" s="164"/>
      <c r="BM110" s="164"/>
      <c r="BN110" s="164"/>
      <c r="BO110" s="164"/>
      <c r="BP110" s="164"/>
      <c r="BQ110" s="164"/>
      <c r="BR110" s="164"/>
      <c r="BS110" s="164"/>
      <c r="BT110" s="164"/>
      <c r="BU110" s="164"/>
      <c r="BV110" s="167"/>
      <c r="BW110" s="164"/>
      <c r="BX110" s="164"/>
      <c r="BY110" s="164"/>
      <c r="BZ110" s="164"/>
      <c r="CA110" s="164"/>
      <c r="CB110" s="164"/>
      <c r="CC110" s="164"/>
    </row>
    <row r="111" spans="1:81">
      <c r="A111" s="4"/>
      <c r="B111" s="4"/>
      <c r="C111" s="4"/>
      <c r="D111" s="4"/>
      <c r="E111" s="4"/>
      <c r="F111" s="4"/>
      <c r="G111" s="4"/>
      <c r="H111" s="4"/>
      <c r="I111" s="4"/>
      <c r="J111" s="4"/>
      <c r="K111" s="4"/>
      <c r="L111" s="4"/>
      <c r="M111" s="4"/>
      <c r="N111" s="4"/>
      <c r="O111" s="4"/>
      <c r="P111" s="4"/>
      <c r="Q111" s="4"/>
      <c r="R111" s="4"/>
      <c r="S111" s="4"/>
      <c r="T111" s="4"/>
      <c r="U111" s="4"/>
      <c r="V111" s="164"/>
      <c r="W111" s="164"/>
      <c r="X111" s="164"/>
      <c r="Y111" s="164"/>
      <c r="Z111" s="164"/>
      <c r="AA111" s="167"/>
      <c r="AB111" s="164"/>
      <c r="AC111" s="164"/>
      <c r="AD111" s="164"/>
      <c r="AE111" s="3"/>
      <c r="AF111" s="3"/>
      <c r="AG111" s="3"/>
      <c r="AH111" s="3"/>
      <c r="AI111" s="4"/>
      <c r="AJ111" s="3"/>
      <c r="AK111" s="3"/>
      <c r="AL111" s="3"/>
      <c r="AM111" s="3"/>
      <c r="AN111" s="4"/>
      <c r="AO111" s="4"/>
      <c r="AP111" s="4"/>
      <c r="AQ111" s="4"/>
      <c r="AR111" s="4"/>
      <c r="AS111" s="4"/>
      <c r="AT111" s="164"/>
      <c r="AU111" s="164"/>
      <c r="AV111" s="164"/>
      <c r="AW111" s="164"/>
      <c r="AX111" s="164"/>
      <c r="AY111" s="164"/>
      <c r="AZ111" s="167"/>
      <c r="BA111" s="164"/>
      <c r="BB111" s="164"/>
      <c r="BC111" s="164"/>
      <c r="BD111" s="164"/>
      <c r="BE111" s="164"/>
      <c r="BF111" s="164"/>
      <c r="BG111" s="164"/>
      <c r="BH111" s="164"/>
      <c r="BI111" s="164"/>
      <c r="BJ111" s="164"/>
      <c r="BK111" s="164"/>
      <c r="BL111" s="164"/>
      <c r="BM111" s="164"/>
      <c r="BN111" s="164"/>
      <c r="BO111" s="164"/>
      <c r="BP111" s="164"/>
      <c r="BQ111" s="164"/>
      <c r="BR111" s="164"/>
      <c r="BS111" s="164"/>
      <c r="BT111" s="164"/>
      <c r="BU111" s="164"/>
      <c r="BV111" s="167"/>
      <c r="BW111" s="164"/>
      <c r="BX111" s="164"/>
      <c r="BY111" s="164"/>
      <c r="BZ111" s="164"/>
      <c r="CA111" s="164"/>
      <c r="CB111" s="164"/>
      <c r="CC111" s="164"/>
    </row>
    <row r="112" spans="1:81">
      <c r="A112" s="4"/>
      <c r="B112" s="4"/>
      <c r="C112" s="4"/>
      <c r="D112" s="4"/>
      <c r="E112" s="4"/>
      <c r="F112" s="4"/>
      <c r="G112" s="4"/>
      <c r="H112" s="4"/>
      <c r="I112" s="4"/>
      <c r="J112" s="4"/>
      <c r="K112" s="4"/>
      <c r="L112" s="4"/>
      <c r="M112" s="4"/>
      <c r="N112" s="4"/>
      <c r="O112" s="4"/>
      <c r="P112" s="4"/>
      <c r="Q112" s="4"/>
      <c r="R112" s="4"/>
      <c r="S112" s="4"/>
      <c r="T112" s="4"/>
      <c r="U112" s="4"/>
      <c r="V112" s="164"/>
      <c r="W112" s="164"/>
      <c r="X112" s="164"/>
      <c r="Y112" s="164"/>
      <c r="Z112" s="164"/>
      <c r="AA112" s="167"/>
      <c r="AB112" s="164"/>
      <c r="AC112" s="164"/>
      <c r="AD112" s="164"/>
      <c r="AE112" s="3"/>
      <c r="AF112" s="3"/>
      <c r="AG112" s="3"/>
      <c r="AH112" s="3"/>
      <c r="AI112" s="4"/>
      <c r="AJ112" s="3"/>
      <c r="AK112" s="3"/>
      <c r="AL112" s="3"/>
      <c r="AM112" s="3"/>
      <c r="AN112" s="4"/>
      <c r="AO112" s="4"/>
      <c r="AP112" s="4"/>
      <c r="AQ112" s="4"/>
      <c r="AR112" s="4"/>
      <c r="AS112" s="4"/>
      <c r="AT112" s="164"/>
      <c r="AU112" s="164"/>
      <c r="AV112" s="164"/>
      <c r="AW112" s="164"/>
      <c r="AX112" s="164"/>
      <c r="AY112" s="164"/>
      <c r="AZ112" s="167"/>
      <c r="BA112" s="164"/>
      <c r="BB112" s="164"/>
      <c r="BC112" s="164"/>
      <c r="BD112" s="164"/>
      <c r="BE112" s="164"/>
      <c r="BF112" s="164"/>
      <c r="BG112" s="164"/>
      <c r="BH112" s="164"/>
      <c r="BI112" s="164"/>
      <c r="BJ112" s="164"/>
      <c r="BK112" s="164"/>
      <c r="BL112" s="164"/>
      <c r="BM112" s="164"/>
      <c r="BN112" s="164"/>
      <c r="BO112" s="164"/>
      <c r="BP112" s="164"/>
      <c r="BQ112" s="164"/>
      <c r="BR112" s="164"/>
      <c r="BS112" s="164"/>
      <c r="BT112" s="164"/>
      <c r="BU112" s="164"/>
      <c r="BV112" s="167"/>
      <c r="BW112" s="164"/>
      <c r="BX112" s="164"/>
      <c r="BY112" s="164"/>
      <c r="BZ112" s="164"/>
      <c r="CA112" s="164"/>
      <c r="CB112" s="164"/>
      <c r="CC112" s="164"/>
    </row>
    <row r="113" spans="1:81">
      <c r="A113" s="4"/>
      <c r="B113" s="4"/>
      <c r="C113" s="4"/>
      <c r="D113" s="4"/>
      <c r="E113" s="4"/>
      <c r="F113" s="4"/>
      <c r="G113" s="4"/>
      <c r="H113" s="4"/>
      <c r="I113" s="4"/>
      <c r="J113" s="4"/>
      <c r="K113" s="4"/>
      <c r="L113" s="4"/>
      <c r="M113" s="4"/>
      <c r="N113" s="4"/>
      <c r="O113" s="4"/>
      <c r="P113" s="4"/>
      <c r="Q113" s="4"/>
      <c r="R113" s="4"/>
      <c r="S113" s="4"/>
      <c r="T113" s="4"/>
      <c r="U113" s="4"/>
      <c r="V113" s="164"/>
      <c r="W113" s="164"/>
      <c r="X113" s="164"/>
      <c r="Y113" s="164"/>
      <c r="Z113" s="164"/>
      <c r="AA113" s="167"/>
      <c r="AB113" s="164"/>
      <c r="AC113" s="164"/>
      <c r="AD113" s="164"/>
      <c r="AE113" s="3"/>
      <c r="AF113" s="3"/>
      <c r="AG113" s="3"/>
      <c r="AH113" s="3"/>
      <c r="AI113" s="4"/>
      <c r="AJ113" s="3"/>
      <c r="AK113" s="3"/>
      <c r="AL113" s="3"/>
      <c r="AM113" s="3"/>
      <c r="AN113" s="4"/>
      <c r="AO113" s="4"/>
      <c r="AP113" s="4"/>
      <c r="AQ113" s="4"/>
      <c r="AR113" s="4"/>
      <c r="AS113" s="4"/>
      <c r="AT113" s="164"/>
      <c r="AU113" s="164"/>
      <c r="AV113" s="164"/>
      <c r="AW113" s="164"/>
      <c r="AX113" s="164"/>
      <c r="AY113" s="164"/>
      <c r="AZ113" s="167"/>
      <c r="BA113" s="164"/>
      <c r="BB113" s="164"/>
      <c r="BC113" s="164"/>
      <c r="BD113" s="164"/>
      <c r="BE113" s="164"/>
      <c r="BF113" s="164"/>
      <c r="BG113" s="164"/>
      <c r="BH113" s="164"/>
      <c r="BI113" s="164"/>
      <c r="BJ113" s="164"/>
      <c r="BK113" s="164"/>
      <c r="BL113" s="164"/>
      <c r="BM113" s="164"/>
      <c r="BN113" s="164"/>
      <c r="BO113" s="164"/>
      <c r="BP113" s="164"/>
      <c r="BQ113" s="164"/>
      <c r="BR113" s="164"/>
      <c r="BS113" s="164"/>
      <c r="BT113" s="164"/>
      <c r="BU113" s="164"/>
      <c r="BV113" s="167"/>
      <c r="BW113" s="164"/>
      <c r="BX113" s="164"/>
      <c r="BY113" s="164"/>
      <c r="BZ113" s="164"/>
      <c r="CA113" s="164"/>
      <c r="CB113" s="164"/>
      <c r="CC113" s="164"/>
    </row>
    <row r="114" spans="1:81">
      <c r="A114" s="4"/>
      <c r="B114" s="4"/>
      <c r="C114" s="4"/>
      <c r="D114" s="4"/>
      <c r="E114" s="4"/>
      <c r="F114" s="4"/>
      <c r="G114" s="4"/>
      <c r="H114" s="4"/>
      <c r="I114" s="4"/>
      <c r="J114" s="4"/>
      <c r="K114" s="4"/>
      <c r="L114" s="4"/>
      <c r="M114" s="4"/>
      <c r="N114" s="4"/>
      <c r="O114" s="4"/>
      <c r="P114" s="4"/>
      <c r="Q114" s="4"/>
      <c r="R114" s="4"/>
      <c r="S114" s="4"/>
      <c r="T114" s="4"/>
      <c r="U114" s="4"/>
      <c r="V114" s="164"/>
      <c r="W114" s="164"/>
      <c r="X114" s="164"/>
      <c r="Y114" s="164"/>
      <c r="Z114" s="164"/>
      <c r="AA114" s="167"/>
      <c r="AB114" s="164"/>
      <c r="AC114" s="164"/>
      <c r="AD114" s="164"/>
      <c r="AE114" s="3"/>
      <c r="AF114" s="3"/>
      <c r="AG114" s="3"/>
      <c r="AH114" s="3"/>
      <c r="AI114" s="4"/>
      <c r="AJ114" s="3"/>
      <c r="AK114" s="3"/>
      <c r="AL114" s="3"/>
      <c r="AM114" s="3"/>
      <c r="AN114" s="4"/>
      <c r="AO114" s="4"/>
      <c r="AP114" s="4"/>
      <c r="AQ114" s="4"/>
      <c r="AR114" s="4"/>
      <c r="AS114" s="4"/>
      <c r="AT114" s="164"/>
      <c r="AU114" s="164"/>
      <c r="AV114" s="164"/>
      <c r="AW114" s="164"/>
      <c r="AX114" s="164"/>
      <c r="AY114" s="164"/>
      <c r="AZ114" s="167"/>
      <c r="BA114" s="164"/>
      <c r="BB114" s="164"/>
      <c r="BC114" s="164"/>
      <c r="BD114" s="164"/>
      <c r="BE114" s="164"/>
      <c r="BF114" s="164"/>
      <c r="BG114" s="164"/>
      <c r="BH114" s="164"/>
      <c r="BI114" s="164"/>
      <c r="BJ114" s="164"/>
      <c r="BK114" s="164"/>
      <c r="BL114" s="164"/>
      <c r="BM114" s="164"/>
      <c r="BN114" s="164"/>
      <c r="BO114" s="164"/>
      <c r="BP114" s="164"/>
      <c r="BQ114" s="164"/>
      <c r="BR114" s="164"/>
      <c r="BS114" s="164"/>
      <c r="BT114" s="164"/>
      <c r="BU114" s="164"/>
      <c r="BV114" s="167"/>
      <c r="BW114" s="164"/>
      <c r="BX114" s="164"/>
      <c r="BY114" s="164"/>
      <c r="BZ114" s="164"/>
      <c r="CA114" s="164"/>
      <c r="CB114" s="164"/>
      <c r="CC114" s="164"/>
    </row>
    <row r="115" spans="1:81">
      <c r="A115" s="4"/>
      <c r="B115" s="4"/>
      <c r="C115" s="4"/>
      <c r="D115" s="4"/>
      <c r="E115" s="4"/>
      <c r="F115" s="4"/>
      <c r="G115" s="4"/>
      <c r="H115" s="4"/>
      <c r="I115" s="4"/>
      <c r="J115" s="4"/>
      <c r="K115" s="4"/>
      <c r="L115" s="4"/>
      <c r="M115" s="4"/>
      <c r="N115" s="4"/>
      <c r="O115" s="4"/>
      <c r="P115" s="4"/>
      <c r="Q115" s="4"/>
      <c r="R115" s="4"/>
      <c r="S115" s="4"/>
      <c r="T115" s="4"/>
      <c r="U115" s="4"/>
      <c r="V115" s="164"/>
      <c r="W115" s="164"/>
      <c r="X115" s="164"/>
      <c r="Y115" s="164"/>
      <c r="Z115" s="164"/>
      <c r="AA115" s="167"/>
      <c r="AB115" s="164"/>
      <c r="AC115" s="164"/>
      <c r="AD115" s="164"/>
      <c r="AE115" s="3"/>
      <c r="AF115" s="3"/>
      <c r="AG115" s="3"/>
      <c r="AH115" s="3"/>
      <c r="AI115" s="4"/>
      <c r="AJ115" s="3"/>
      <c r="AK115" s="3"/>
      <c r="AL115" s="3"/>
      <c r="AM115" s="3"/>
      <c r="AN115" s="4"/>
      <c r="AO115" s="4"/>
      <c r="AP115" s="4"/>
      <c r="AQ115" s="4"/>
      <c r="AR115" s="4"/>
      <c r="AS115" s="4"/>
      <c r="AT115" s="164"/>
      <c r="AU115" s="164"/>
      <c r="AV115" s="164"/>
      <c r="AW115" s="164"/>
      <c r="AX115" s="164"/>
      <c r="AY115" s="164"/>
      <c r="AZ115" s="167"/>
      <c r="BA115" s="164"/>
      <c r="BB115" s="164"/>
      <c r="BC115" s="164"/>
      <c r="BD115" s="164"/>
      <c r="BE115" s="164"/>
      <c r="BF115" s="164"/>
      <c r="BG115" s="164"/>
      <c r="BH115" s="164"/>
      <c r="BI115" s="164"/>
      <c r="BJ115" s="164"/>
      <c r="BK115" s="164"/>
      <c r="BL115" s="164"/>
      <c r="BM115" s="164"/>
      <c r="BN115" s="164"/>
      <c r="BO115" s="164"/>
      <c r="BP115" s="164"/>
      <c r="BQ115" s="164"/>
      <c r="BR115" s="164"/>
      <c r="BS115" s="164"/>
      <c r="BT115" s="164"/>
      <c r="BU115" s="164"/>
      <c r="BV115" s="167"/>
      <c r="BW115" s="164"/>
      <c r="BX115" s="164"/>
      <c r="BY115" s="164"/>
      <c r="BZ115" s="164"/>
      <c r="CA115" s="164"/>
      <c r="CB115" s="164"/>
      <c r="CC115" s="164"/>
    </row>
    <row r="116" spans="1:81">
      <c r="A116" s="4"/>
      <c r="B116" s="4"/>
      <c r="C116" s="4"/>
      <c r="D116" s="4"/>
      <c r="E116" s="4"/>
      <c r="F116" s="4"/>
      <c r="G116" s="4"/>
      <c r="H116" s="4"/>
      <c r="I116" s="4"/>
      <c r="J116" s="4"/>
      <c r="K116" s="4"/>
      <c r="L116" s="4"/>
      <c r="M116" s="4"/>
      <c r="N116" s="4"/>
      <c r="O116" s="4"/>
      <c r="P116" s="4"/>
      <c r="Q116" s="4"/>
      <c r="R116" s="4"/>
      <c r="S116" s="4"/>
      <c r="T116" s="4"/>
      <c r="U116" s="4"/>
      <c r="V116" s="164"/>
      <c r="W116" s="164"/>
      <c r="X116" s="164"/>
      <c r="Y116" s="164"/>
      <c r="Z116" s="164"/>
      <c r="AA116" s="167"/>
      <c r="AB116" s="164"/>
      <c r="AC116" s="164"/>
      <c r="AD116" s="164"/>
      <c r="AE116" s="3"/>
      <c r="AF116" s="3"/>
      <c r="AG116" s="3"/>
      <c r="AH116" s="3"/>
      <c r="AI116" s="4"/>
      <c r="AJ116" s="3"/>
      <c r="AK116" s="3"/>
      <c r="AL116" s="3"/>
      <c r="AM116" s="3"/>
      <c r="AN116" s="4"/>
      <c r="AO116" s="4"/>
      <c r="AP116" s="4"/>
      <c r="AQ116" s="4"/>
      <c r="AR116" s="4"/>
      <c r="AS116" s="4"/>
      <c r="AT116" s="164"/>
      <c r="AU116" s="164"/>
      <c r="AV116" s="164"/>
      <c r="AW116" s="164"/>
      <c r="AX116" s="164"/>
      <c r="AY116" s="164"/>
      <c r="AZ116" s="167"/>
      <c r="BA116" s="164"/>
      <c r="BB116" s="164"/>
      <c r="BC116" s="164"/>
      <c r="BD116" s="164"/>
      <c r="BE116" s="164"/>
      <c r="BF116" s="164"/>
      <c r="BG116" s="164"/>
      <c r="BH116" s="164"/>
      <c r="BI116" s="164"/>
      <c r="BJ116" s="164"/>
      <c r="BK116" s="164"/>
      <c r="BL116" s="164"/>
      <c r="BM116" s="164"/>
      <c r="BN116" s="164"/>
      <c r="BO116" s="164"/>
      <c r="BP116" s="164"/>
      <c r="BQ116" s="164"/>
      <c r="BR116" s="164"/>
      <c r="BS116" s="164"/>
      <c r="BT116" s="164"/>
      <c r="BU116" s="164"/>
      <c r="BV116" s="167"/>
      <c r="BW116" s="164"/>
      <c r="BX116" s="164"/>
      <c r="BY116" s="164"/>
      <c r="BZ116" s="164"/>
      <c r="CA116" s="164"/>
      <c r="CB116" s="164"/>
      <c r="CC116" s="164"/>
    </row>
    <row r="117" spans="1:81">
      <c r="A117" s="4"/>
      <c r="B117" s="4"/>
      <c r="C117" s="4"/>
      <c r="D117" s="4"/>
      <c r="E117" s="4"/>
      <c r="F117" s="4"/>
      <c r="G117" s="4"/>
      <c r="H117" s="4"/>
      <c r="I117" s="4"/>
      <c r="J117" s="4"/>
      <c r="K117" s="4"/>
      <c r="L117" s="4"/>
      <c r="M117" s="4"/>
      <c r="N117" s="4"/>
      <c r="O117" s="4"/>
      <c r="P117" s="4"/>
      <c r="Q117" s="4"/>
      <c r="R117" s="4"/>
      <c r="S117" s="4"/>
      <c r="T117" s="4"/>
      <c r="U117" s="4"/>
      <c r="V117" s="164"/>
      <c r="W117" s="164"/>
      <c r="X117" s="164"/>
      <c r="Y117" s="164"/>
      <c r="Z117" s="164"/>
      <c r="AA117" s="167"/>
      <c r="AB117" s="164"/>
      <c r="AC117" s="164"/>
      <c r="AD117" s="164"/>
      <c r="AE117" s="3"/>
      <c r="AF117" s="3"/>
      <c r="AG117" s="3"/>
      <c r="AH117" s="3"/>
      <c r="AI117" s="4"/>
      <c r="AJ117" s="3"/>
      <c r="AK117" s="3"/>
      <c r="AL117" s="3"/>
      <c r="AM117" s="3"/>
      <c r="AN117" s="4"/>
      <c r="AO117" s="4"/>
      <c r="AP117" s="4"/>
      <c r="AQ117" s="4"/>
      <c r="AR117" s="4"/>
      <c r="AS117" s="4"/>
      <c r="AT117" s="164"/>
      <c r="AU117" s="164"/>
      <c r="AV117" s="164"/>
      <c r="AW117" s="164"/>
      <c r="AX117" s="164"/>
      <c r="AY117" s="164"/>
      <c r="AZ117" s="167"/>
      <c r="BA117" s="164"/>
      <c r="BB117" s="164"/>
      <c r="BC117" s="164"/>
      <c r="BD117" s="164"/>
      <c r="BE117" s="164"/>
      <c r="BF117" s="164"/>
      <c r="BG117" s="164"/>
      <c r="BH117" s="164"/>
      <c r="BI117" s="164"/>
      <c r="BJ117" s="164"/>
      <c r="BK117" s="164"/>
      <c r="BL117" s="164"/>
      <c r="BM117" s="164"/>
      <c r="BN117" s="164"/>
      <c r="BO117" s="164"/>
      <c r="BP117" s="164"/>
      <c r="BQ117" s="164"/>
      <c r="BR117" s="164"/>
      <c r="BS117" s="164"/>
      <c r="BT117" s="164"/>
      <c r="BU117" s="164"/>
      <c r="BV117" s="167"/>
      <c r="BW117" s="164"/>
      <c r="BX117" s="164"/>
      <c r="BY117" s="164"/>
      <c r="BZ117" s="164"/>
      <c r="CA117" s="164"/>
      <c r="CB117" s="164"/>
      <c r="CC117" s="164"/>
    </row>
    <row r="118" spans="1:81">
      <c r="A118" s="4"/>
      <c r="B118" s="4"/>
      <c r="C118" s="4"/>
      <c r="D118" s="4"/>
      <c r="E118" s="4"/>
      <c r="F118" s="4"/>
      <c r="G118" s="4"/>
      <c r="H118" s="4"/>
      <c r="I118" s="4"/>
      <c r="J118" s="4"/>
      <c r="K118" s="4"/>
      <c r="L118" s="4"/>
      <c r="M118" s="4"/>
      <c r="N118" s="4"/>
      <c r="O118" s="4"/>
      <c r="P118" s="4"/>
      <c r="Q118" s="4"/>
      <c r="R118" s="4"/>
      <c r="S118" s="4"/>
      <c r="T118" s="4"/>
      <c r="U118" s="4"/>
      <c r="V118" s="164"/>
      <c r="W118" s="164"/>
      <c r="X118" s="164"/>
      <c r="Y118" s="164"/>
      <c r="Z118" s="164"/>
      <c r="AA118" s="167"/>
      <c r="AB118" s="164"/>
      <c r="AC118" s="164"/>
      <c r="AD118" s="164"/>
      <c r="AE118" s="3"/>
      <c r="AF118" s="3"/>
      <c r="AG118" s="3"/>
      <c r="AH118" s="3"/>
      <c r="AI118" s="4"/>
      <c r="AJ118" s="3"/>
      <c r="AK118" s="3"/>
      <c r="AL118" s="3"/>
      <c r="AM118" s="3"/>
      <c r="AN118" s="4"/>
      <c r="AO118" s="4"/>
      <c r="AP118" s="4"/>
      <c r="AQ118" s="4"/>
      <c r="AR118" s="4"/>
      <c r="AS118" s="4"/>
      <c r="AT118" s="164"/>
      <c r="AU118" s="164"/>
      <c r="AV118" s="164"/>
      <c r="AW118" s="164"/>
      <c r="AX118" s="164"/>
      <c r="AY118" s="164"/>
      <c r="AZ118" s="167"/>
      <c r="BA118" s="164"/>
      <c r="BB118" s="164"/>
      <c r="BC118" s="164"/>
      <c r="BD118" s="164"/>
      <c r="BE118" s="164"/>
      <c r="BF118" s="164"/>
      <c r="BG118" s="164"/>
      <c r="BH118" s="164"/>
      <c r="BI118" s="164"/>
      <c r="BJ118" s="164"/>
      <c r="BK118" s="164"/>
      <c r="BL118" s="164"/>
      <c r="BM118" s="164"/>
      <c r="BN118" s="164"/>
      <c r="BO118" s="164"/>
      <c r="BP118" s="164"/>
      <c r="BQ118" s="164"/>
      <c r="BR118" s="164"/>
      <c r="BS118" s="164"/>
      <c r="BT118" s="164"/>
      <c r="BU118" s="164"/>
      <c r="BV118" s="167"/>
      <c r="BW118" s="164"/>
      <c r="BX118" s="164"/>
      <c r="BY118" s="164"/>
      <c r="BZ118" s="164"/>
      <c r="CA118" s="164"/>
      <c r="CB118" s="164"/>
      <c r="CC118" s="164"/>
    </row>
    <row r="119" spans="1:81">
      <c r="A119" s="4"/>
      <c r="B119" s="4"/>
      <c r="C119" s="4"/>
      <c r="D119" s="4"/>
      <c r="E119" s="4"/>
      <c r="F119" s="4"/>
      <c r="G119" s="4"/>
      <c r="H119" s="4"/>
      <c r="I119" s="4"/>
      <c r="J119" s="4"/>
      <c r="K119" s="4"/>
      <c r="L119" s="4"/>
      <c r="M119" s="4"/>
      <c r="N119" s="4"/>
      <c r="O119" s="4"/>
      <c r="P119" s="4"/>
      <c r="Q119" s="4"/>
      <c r="R119" s="4"/>
      <c r="S119" s="4"/>
      <c r="T119" s="4"/>
      <c r="U119" s="4"/>
      <c r="V119" s="164"/>
      <c r="W119" s="164"/>
      <c r="X119" s="164"/>
      <c r="Y119" s="164"/>
      <c r="Z119" s="164"/>
      <c r="AA119" s="167"/>
      <c r="AB119" s="164"/>
      <c r="AC119" s="164"/>
      <c r="AD119" s="164"/>
      <c r="AE119" s="3"/>
      <c r="AF119" s="3"/>
      <c r="AG119" s="3"/>
      <c r="AH119" s="3"/>
      <c r="AI119" s="4"/>
      <c r="AJ119" s="3"/>
      <c r="AK119" s="3"/>
      <c r="AL119" s="3"/>
      <c r="AM119" s="3"/>
      <c r="AN119" s="4"/>
      <c r="AO119" s="4"/>
      <c r="AP119" s="4"/>
      <c r="AQ119" s="4"/>
      <c r="AR119" s="4"/>
      <c r="AS119" s="4"/>
      <c r="AT119" s="164"/>
      <c r="AU119" s="164"/>
      <c r="AV119" s="164"/>
      <c r="AW119" s="164"/>
      <c r="AX119" s="164"/>
      <c r="AY119" s="164"/>
      <c r="AZ119" s="167"/>
      <c r="BA119" s="164"/>
      <c r="BB119" s="164"/>
      <c r="BC119" s="164"/>
      <c r="BD119" s="164"/>
      <c r="BE119" s="164"/>
      <c r="BF119" s="164"/>
      <c r="BG119" s="164"/>
      <c r="BH119" s="164"/>
      <c r="BI119" s="164"/>
      <c r="BJ119" s="164"/>
      <c r="BK119" s="164"/>
      <c r="BL119" s="164"/>
      <c r="BM119" s="164"/>
      <c r="BN119" s="164"/>
      <c r="BO119" s="164"/>
      <c r="BP119" s="164"/>
      <c r="BQ119" s="164"/>
      <c r="BR119" s="164"/>
      <c r="BS119" s="164"/>
      <c r="BT119" s="164"/>
      <c r="BU119" s="164"/>
      <c r="BV119" s="167"/>
      <c r="BW119" s="164"/>
      <c r="BX119" s="164"/>
      <c r="BY119" s="164"/>
      <c r="BZ119" s="164"/>
      <c r="CA119" s="164"/>
      <c r="CB119" s="164"/>
      <c r="CC119" s="164"/>
    </row>
    <row r="120" spans="1:81">
      <c r="A120" s="4"/>
      <c r="B120" s="4"/>
      <c r="C120" s="4"/>
      <c r="D120" s="4"/>
      <c r="E120" s="4"/>
      <c r="F120" s="4"/>
      <c r="G120" s="4"/>
      <c r="H120" s="4"/>
      <c r="I120" s="4"/>
      <c r="J120" s="4"/>
      <c r="K120" s="4"/>
      <c r="L120" s="4"/>
      <c r="M120" s="4"/>
      <c r="N120" s="4"/>
      <c r="O120" s="4"/>
      <c r="P120" s="4"/>
      <c r="Q120" s="4"/>
      <c r="R120" s="4"/>
      <c r="S120" s="4"/>
      <c r="T120" s="4"/>
      <c r="U120" s="4"/>
      <c r="V120" s="164"/>
      <c r="W120" s="164"/>
      <c r="X120" s="164"/>
      <c r="Y120" s="164"/>
      <c r="Z120" s="164"/>
      <c r="AA120" s="167"/>
      <c r="AB120" s="164"/>
      <c r="AC120" s="164"/>
      <c r="AD120" s="164"/>
      <c r="AE120" s="3"/>
      <c r="AF120" s="3"/>
      <c r="AG120" s="3"/>
      <c r="AH120" s="3"/>
      <c r="AI120" s="4"/>
      <c r="AJ120" s="3"/>
      <c r="AK120" s="3"/>
      <c r="AL120" s="3"/>
      <c r="AM120" s="3"/>
      <c r="AN120" s="4"/>
      <c r="AO120" s="4"/>
      <c r="AP120" s="4"/>
      <c r="AQ120" s="4"/>
      <c r="AR120" s="4"/>
      <c r="AS120" s="4"/>
      <c r="AT120" s="164"/>
      <c r="AU120" s="164"/>
      <c r="AV120" s="164"/>
      <c r="AW120" s="164"/>
      <c r="AX120" s="164"/>
      <c r="AY120" s="164"/>
      <c r="AZ120" s="167"/>
      <c r="BA120" s="164"/>
      <c r="BB120" s="164"/>
      <c r="BC120" s="164"/>
      <c r="BD120" s="164"/>
      <c r="BE120" s="164"/>
      <c r="BF120" s="164"/>
      <c r="BG120" s="164"/>
      <c r="BH120" s="164"/>
      <c r="BI120" s="164"/>
      <c r="BJ120" s="164"/>
      <c r="BK120" s="164"/>
      <c r="BL120" s="164"/>
      <c r="BM120" s="164"/>
      <c r="BN120" s="164"/>
      <c r="BO120" s="164"/>
      <c r="BP120" s="164"/>
      <c r="BQ120" s="164"/>
      <c r="BR120" s="164"/>
      <c r="BS120" s="164"/>
      <c r="BT120" s="164"/>
      <c r="BU120" s="164"/>
      <c r="BV120" s="167"/>
      <c r="BW120" s="164"/>
      <c r="BX120" s="164"/>
      <c r="BY120" s="164"/>
      <c r="BZ120" s="164"/>
      <c r="CA120" s="164"/>
      <c r="CB120" s="164"/>
      <c r="CC120" s="164"/>
    </row>
    <row r="121" spans="1:81">
      <c r="A121" s="4"/>
      <c r="B121" s="4"/>
      <c r="C121" s="4"/>
      <c r="D121" s="4"/>
      <c r="E121" s="4"/>
      <c r="F121" s="4"/>
      <c r="G121" s="4"/>
      <c r="H121" s="4"/>
      <c r="I121" s="4"/>
      <c r="J121" s="4"/>
      <c r="K121" s="4"/>
      <c r="L121" s="4"/>
      <c r="M121" s="4"/>
      <c r="N121" s="4"/>
      <c r="O121" s="4"/>
      <c r="P121" s="4"/>
      <c r="Q121" s="4"/>
      <c r="R121" s="4"/>
      <c r="S121" s="4"/>
      <c r="T121" s="4"/>
      <c r="U121" s="4"/>
      <c r="V121" s="164"/>
      <c r="W121" s="164"/>
      <c r="X121" s="164"/>
      <c r="Y121" s="164"/>
      <c r="Z121" s="164"/>
      <c r="AA121" s="167"/>
      <c r="AB121" s="164"/>
      <c r="AC121" s="164"/>
      <c r="AD121" s="164"/>
      <c r="AE121" s="3"/>
      <c r="AF121" s="3"/>
      <c r="AG121" s="3"/>
      <c r="AH121" s="3"/>
      <c r="AI121" s="4"/>
      <c r="AJ121" s="3"/>
      <c r="AK121" s="3"/>
      <c r="AL121" s="3"/>
      <c r="AM121" s="3"/>
      <c r="AN121" s="4"/>
      <c r="AO121" s="4"/>
      <c r="AP121" s="4"/>
      <c r="AQ121" s="4"/>
      <c r="AR121" s="4"/>
      <c r="AS121" s="4"/>
      <c r="AT121" s="164"/>
      <c r="AU121" s="164"/>
      <c r="AV121" s="164"/>
      <c r="AW121" s="164"/>
      <c r="AX121" s="164"/>
      <c r="AY121" s="164"/>
      <c r="AZ121" s="167"/>
      <c r="BA121" s="164"/>
      <c r="BB121" s="164"/>
      <c r="BC121" s="164"/>
      <c r="BD121" s="164"/>
      <c r="BE121" s="164"/>
      <c r="BF121" s="164"/>
      <c r="BG121" s="164"/>
      <c r="BH121" s="164"/>
      <c r="BI121" s="164"/>
      <c r="BJ121" s="164"/>
      <c r="BK121" s="164"/>
      <c r="BL121" s="164"/>
      <c r="BM121" s="164"/>
      <c r="BN121" s="164"/>
      <c r="BO121" s="164"/>
      <c r="BP121" s="164"/>
      <c r="BQ121" s="164"/>
      <c r="BR121" s="164"/>
      <c r="BS121" s="164"/>
      <c r="BT121" s="164"/>
      <c r="BU121" s="164"/>
      <c r="BV121" s="167"/>
      <c r="BW121" s="164"/>
      <c r="BX121" s="164"/>
      <c r="BY121" s="164"/>
      <c r="BZ121" s="164"/>
      <c r="CA121" s="164"/>
      <c r="CB121" s="164"/>
      <c r="CC121" s="164"/>
    </row>
    <row r="122" spans="1:81">
      <c r="A122" s="4"/>
      <c r="B122" s="4"/>
      <c r="C122" s="4"/>
      <c r="D122" s="4"/>
      <c r="E122" s="4"/>
      <c r="F122" s="4"/>
      <c r="G122" s="4"/>
      <c r="H122" s="4"/>
      <c r="I122" s="4"/>
      <c r="J122" s="4"/>
      <c r="K122" s="4"/>
      <c r="L122" s="4"/>
      <c r="M122" s="4"/>
      <c r="N122" s="4"/>
      <c r="O122" s="4"/>
      <c r="P122" s="4"/>
      <c r="Q122" s="4"/>
      <c r="R122" s="4"/>
      <c r="S122" s="4"/>
      <c r="T122" s="4"/>
      <c r="U122" s="4"/>
      <c r="V122" s="164"/>
      <c r="W122" s="164"/>
      <c r="X122" s="164"/>
      <c r="Y122" s="164"/>
      <c r="Z122" s="164"/>
      <c r="AA122" s="167"/>
      <c r="AB122" s="164"/>
      <c r="AC122" s="164"/>
      <c r="AD122" s="164"/>
      <c r="AE122" s="3"/>
      <c r="AF122" s="3"/>
      <c r="AG122" s="3"/>
      <c r="AH122" s="3"/>
      <c r="AI122" s="4"/>
      <c r="AJ122" s="3"/>
      <c r="AK122" s="3"/>
      <c r="AL122" s="3"/>
      <c r="AM122" s="3"/>
      <c r="AN122" s="4"/>
      <c r="AO122" s="4"/>
      <c r="AP122" s="4"/>
      <c r="AQ122" s="4"/>
      <c r="AR122" s="4"/>
      <c r="AS122" s="4"/>
      <c r="AT122" s="164"/>
      <c r="AU122" s="164"/>
      <c r="AV122" s="164"/>
      <c r="AW122" s="164"/>
      <c r="AX122" s="164"/>
      <c r="AY122" s="164"/>
      <c r="AZ122" s="167"/>
      <c r="BA122" s="164"/>
      <c r="BB122" s="164"/>
      <c r="BC122" s="164"/>
      <c r="BD122" s="164"/>
      <c r="BE122" s="164"/>
      <c r="BF122" s="164"/>
      <c r="BG122" s="164"/>
      <c r="BH122" s="164"/>
      <c r="BI122" s="164"/>
      <c r="BJ122" s="164"/>
      <c r="BK122" s="164"/>
      <c r="BL122" s="164"/>
      <c r="BM122" s="164"/>
      <c r="BN122" s="164"/>
      <c r="BO122" s="164"/>
      <c r="BP122" s="164"/>
      <c r="BQ122" s="164"/>
      <c r="BR122" s="164"/>
      <c r="BS122" s="164"/>
      <c r="BT122" s="164"/>
      <c r="BU122" s="164"/>
      <c r="BV122" s="167"/>
      <c r="BW122" s="164"/>
      <c r="BX122" s="164"/>
      <c r="BY122" s="164"/>
      <c r="BZ122" s="164"/>
      <c r="CA122" s="164"/>
      <c r="CB122" s="164"/>
      <c r="CC122" s="164"/>
    </row>
    <row r="123" spans="1:81">
      <c r="A123" s="4"/>
      <c r="B123" s="4"/>
      <c r="C123" s="4"/>
      <c r="D123" s="4"/>
      <c r="E123" s="4"/>
      <c r="F123" s="4"/>
      <c r="G123" s="4"/>
      <c r="H123" s="4"/>
      <c r="I123" s="4"/>
      <c r="J123" s="4"/>
      <c r="K123" s="4"/>
      <c r="L123" s="4"/>
      <c r="M123" s="4"/>
      <c r="N123" s="4"/>
      <c r="O123" s="4"/>
      <c r="P123" s="4"/>
      <c r="Q123" s="4"/>
      <c r="R123" s="4"/>
      <c r="S123" s="4"/>
      <c r="T123" s="4"/>
      <c r="U123" s="4"/>
      <c r="V123" s="164"/>
      <c r="W123" s="164"/>
      <c r="X123" s="164"/>
      <c r="Y123" s="164"/>
      <c r="Z123" s="164"/>
      <c r="AA123" s="167"/>
      <c r="AB123" s="164"/>
      <c r="AC123" s="164"/>
      <c r="AD123" s="164"/>
      <c r="AE123" s="3"/>
      <c r="AF123" s="3"/>
      <c r="AG123" s="3"/>
      <c r="AH123" s="3"/>
      <c r="AI123" s="4"/>
      <c r="AJ123" s="3"/>
      <c r="AK123" s="3"/>
      <c r="AL123" s="3"/>
      <c r="AM123" s="3"/>
      <c r="AN123" s="4"/>
      <c r="AO123" s="4"/>
      <c r="AP123" s="4"/>
      <c r="AQ123" s="4"/>
      <c r="AR123" s="4"/>
      <c r="AS123" s="4"/>
      <c r="AT123" s="164"/>
      <c r="AU123" s="164"/>
      <c r="AV123" s="164"/>
      <c r="AW123" s="164"/>
      <c r="AX123" s="164"/>
      <c r="AY123" s="164"/>
      <c r="AZ123" s="167"/>
      <c r="BA123" s="164"/>
      <c r="BB123" s="164"/>
      <c r="BC123" s="164"/>
      <c r="BD123" s="164"/>
      <c r="BE123" s="164"/>
      <c r="BF123" s="164"/>
      <c r="BG123" s="164"/>
      <c r="BH123" s="164"/>
      <c r="BI123" s="164"/>
      <c r="BJ123" s="164"/>
      <c r="BK123" s="164"/>
      <c r="BL123" s="164"/>
      <c r="BM123" s="164"/>
      <c r="BN123" s="164"/>
      <c r="BO123" s="164"/>
      <c r="BP123" s="164"/>
      <c r="BQ123" s="164"/>
      <c r="BR123" s="164"/>
      <c r="BS123" s="164"/>
      <c r="BT123" s="164"/>
      <c r="BU123" s="164"/>
      <c r="BV123" s="167"/>
      <c r="BW123" s="164"/>
      <c r="BX123" s="164"/>
      <c r="BY123" s="164"/>
      <c r="BZ123" s="164"/>
      <c r="CA123" s="164"/>
      <c r="CB123" s="164"/>
      <c r="CC123" s="164"/>
    </row>
    <row r="124" spans="1:81">
      <c r="A124" s="4"/>
      <c r="B124" s="4"/>
      <c r="C124" s="4"/>
      <c r="D124" s="4"/>
      <c r="E124" s="4"/>
      <c r="F124" s="4"/>
      <c r="G124" s="4"/>
      <c r="H124" s="4"/>
      <c r="I124" s="4"/>
      <c r="J124" s="4"/>
      <c r="K124" s="4"/>
      <c r="L124" s="4"/>
      <c r="M124" s="4"/>
      <c r="N124" s="4"/>
      <c r="O124" s="4"/>
      <c r="P124" s="4"/>
      <c r="Q124" s="4"/>
      <c r="R124" s="4"/>
      <c r="S124" s="4"/>
      <c r="T124" s="4"/>
      <c r="U124" s="4"/>
      <c r="V124" s="164"/>
      <c r="W124" s="164"/>
      <c r="X124" s="164"/>
      <c r="Y124" s="164"/>
      <c r="Z124" s="164"/>
      <c r="AA124" s="167"/>
      <c r="AB124" s="164"/>
      <c r="AC124" s="164"/>
      <c r="AD124" s="164"/>
      <c r="AE124" s="3"/>
      <c r="AF124" s="3"/>
      <c r="AG124" s="3"/>
      <c r="AH124" s="3"/>
      <c r="AI124" s="4"/>
      <c r="AJ124" s="3"/>
      <c r="AK124" s="3"/>
      <c r="AL124" s="3"/>
      <c r="AM124" s="3"/>
      <c r="AN124" s="4"/>
      <c r="AO124" s="4"/>
      <c r="AP124" s="4"/>
      <c r="AQ124" s="4"/>
      <c r="AR124" s="4"/>
      <c r="AS124" s="4"/>
      <c r="AT124" s="164"/>
      <c r="AU124" s="164"/>
      <c r="AV124" s="164"/>
      <c r="AW124" s="164"/>
      <c r="AX124" s="164"/>
      <c r="AY124" s="164"/>
      <c r="AZ124" s="167"/>
      <c r="BA124" s="164"/>
      <c r="BB124" s="164"/>
      <c r="BC124" s="164"/>
      <c r="BD124" s="164"/>
      <c r="BE124" s="164"/>
      <c r="BF124" s="164"/>
      <c r="BG124" s="164"/>
      <c r="BH124" s="164"/>
      <c r="BI124" s="164"/>
      <c r="BJ124" s="164"/>
      <c r="BK124" s="164"/>
      <c r="BL124" s="164"/>
      <c r="BM124" s="164"/>
      <c r="BN124" s="164"/>
      <c r="BO124" s="164"/>
      <c r="BP124" s="164"/>
      <c r="BQ124" s="164"/>
      <c r="BR124" s="164"/>
      <c r="BS124" s="164"/>
      <c r="BT124" s="164"/>
      <c r="BU124" s="164"/>
      <c r="BV124" s="167"/>
      <c r="BW124" s="164"/>
      <c r="BX124" s="164"/>
      <c r="BY124" s="164"/>
      <c r="BZ124" s="164"/>
      <c r="CA124" s="164"/>
      <c r="CB124" s="164"/>
      <c r="CC124" s="164"/>
    </row>
    <row r="125" spans="1:81">
      <c r="A125" s="4"/>
      <c r="B125" s="4"/>
      <c r="C125" s="4"/>
      <c r="D125" s="4"/>
      <c r="E125" s="4"/>
      <c r="F125" s="4"/>
      <c r="G125" s="4"/>
      <c r="H125" s="4"/>
      <c r="I125" s="4"/>
      <c r="J125" s="4"/>
      <c r="K125" s="4"/>
      <c r="L125" s="4"/>
      <c r="M125" s="4"/>
      <c r="N125" s="4"/>
      <c r="O125" s="4"/>
      <c r="P125" s="4"/>
      <c r="Q125" s="4"/>
      <c r="R125" s="4"/>
      <c r="S125" s="4"/>
      <c r="T125" s="4"/>
      <c r="U125" s="4"/>
      <c r="V125" s="164"/>
      <c r="W125" s="164"/>
      <c r="X125" s="164"/>
      <c r="Y125" s="164"/>
      <c r="Z125" s="164"/>
      <c r="AA125" s="167"/>
      <c r="AB125" s="164"/>
      <c r="AC125" s="164"/>
      <c r="AD125" s="164"/>
      <c r="AE125" s="3"/>
      <c r="AF125" s="3"/>
      <c r="AG125" s="3"/>
      <c r="AH125" s="3"/>
      <c r="AI125" s="4"/>
      <c r="AJ125" s="3"/>
      <c r="AK125" s="3"/>
      <c r="AL125" s="3"/>
      <c r="AM125" s="3"/>
      <c r="AN125" s="4"/>
      <c r="AO125" s="4"/>
      <c r="AP125" s="4"/>
      <c r="AQ125" s="4"/>
      <c r="AR125" s="4"/>
      <c r="AS125" s="4"/>
      <c r="AT125" s="164"/>
      <c r="AU125" s="164"/>
      <c r="AV125" s="164"/>
      <c r="AW125" s="164"/>
      <c r="AX125" s="164"/>
      <c r="AY125" s="164"/>
      <c r="AZ125" s="167"/>
      <c r="BA125" s="164"/>
      <c r="BB125" s="164"/>
      <c r="BC125" s="164"/>
      <c r="BD125" s="164"/>
      <c r="BE125" s="164"/>
      <c r="BF125" s="164"/>
      <c r="BG125" s="164"/>
      <c r="BH125" s="164"/>
      <c r="BI125" s="164"/>
      <c r="BJ125" s="164"/>
      <c r="BK125" s="164"/>
      <c r="BL125" s="164"/>
      <c r="BM125" s="164"/>
      <c r="BN125" s="164"/>
      <c r="BO125" s="164"/>
      <c r="BP125" s="164"/>
      <c r="BQ125" s="164"/>
      <c r="BR125" s="164"/>
      <c r="BS125" s="164"/>
      <c r="BT125" s="164"/>
      <c r="BU125" s="164"/>
      <c r="BV125" s="167"/>
      <c r="BW125" s="164"/>
      <c r="BX125" s="164"/>
      <c r="BY125" s="164"/>
      <c r="BZ125" s="164"/>
      <c r="CA125" s="164"/>
      <c r="CB125" s="164"/>
      <c r="CC125" s="164"/>
    </row>
    <row r="126" spans="1:81">
      <c r="A126" s="4"/>
      <c r="B126" s="4"/>
      <c r="C126" s="4"/>
      <c r="D126" s="4"/>
      <c r="E126" s="4"/>
      <c r="F126" s="4"/>
      <c r="G126" s="4"/>
      <c r="H126" s="4"/>
      <c r="I126" s="4"/>
      <c r="J126" s="4"/>
      <c r="K126" s="4"/>
      <c r="L126" s="4"/>
      <c r="M126" s="4"/>
      <c r="N126" s="4"/>
      <c r="O126" s="4"/>
      <c r="P126" s="4"/>
      <c r="Q126" s="4"/>
      <c r="R126" s="4"/>
      <c r="S126" s="4"/>
      <c r="T126" s="4"/>
      <c r="U126" s="4"/>
      <c r="V126" s="164"/>
      <c r="W126" s="164"/>
      <c r="X126" s="164"/>
      <c r="Y126" s="164"/>
      <c r="Z126" s="164"/>
      <c r="AA126" s="167"/>
      <c r="AB126" s="164"/>
      <c r="AC126" s="164"/>
      <c r="AD126" s="164"/>
      <c r="AE126" s="3"/>
      <c r="AF126" s="3"/>
      <c r="AG126" s="3"/>
      <c r="AH126" s="3"/>
      <c r="AI126" s="4"/>
      <c r="AJ126" s="3"/>
      <c r="AK126" s="3"/>
      <c r="AL126" s="3"/>
      <c r="AM126" s="3"/>
      <c r="AN126" s="4"/>
      <c r="AO126" s="4"/>
      <c r="AP126" s="4"/>
      <c r="AQ126" s="4"/>
      <c r="AR126" s="4"/>
      <c r="AS126" s="4"/>
      <c r="AT126" s="164"/>
      <c r="AU126" s="164"/>
      <c r="AV126" s="164"/>
      <c r="AW126" s="164"/>
      <c r="AX126" s="164"/>
      <c r="AY126" s="164"/>
      <c r="AZ126" s="167"/>
      <c r="BA126" s="164"/>
      <c r="BB126" s="164"/>
      <c r="BC126" s="164"/>
      <c r="BD126" s="164"/>
      <c r="BE126" s="164"/>
      <c r="BF126" s="164"/>
      <c r="BG126" s="164"/>
      <c r="BH126" s="164"/>
      <c r="BI126" s="164"/>
      <c r="BJ126" s="164"/>
      <c r="BK126" s="164"/>
      <c r="BL126" s="164"/>
      <c r="BM126" s="164"/>
      <c r="BN126" s="164"/>
      <c r="BO126" s="164"/>
      <c r="BP126" s="164"/>
      <c r="BQ126" s="164"/>
      <c r="BR126" s="164"/>
      <c r="BS126" s="164"/>
      <c r="BT126" s="164"/>
      <c r="BU126" s="164"/>
      <c r="BV126" s="167"/>
      <c r="BW126" s="164"/>
      <c r="BX126" s="164"/>
      <c r="BY126" s="164"/>
      <c r="BZ126" s="164"/>
      <c r="CA126" s="164"/>
      <c r="CB126" s="164"/>
      <c r="CC126" s="164"/>
    </row>
    <row r="127" spans="1:81">
      <c r="A127" s="4"/>
      <c r="B127" s="4"/>
      <c r="C127" s="4"/>
      <c r="D127" s="4"/>
      <c r="E127" s="4"/>
      <c r="F127" s="4"/>
      <c r="G127" s="4"/>
      <c r="H127" s="4"/>
      <c r="I127" s="4"/>
      <c r="J127" s="4"/>
      <c r="K127" s="4"/>
      <c r="L127" s="4"/>
      <c r="M127" s="4"/>
      <c r="N127" s="4"/>
      <c r="O127" s="4"/>
      <c r="P127" s="4"/>
      <c r="Q127" s="4"/>
      <c r="R127" s="4"/>
      <c r="S127" s="4"/>
      <c r="T127" s="4"/>
      <c r="U127" s="4"/>
      <c r="V127" s="164"/>
      <c r="W127" s="164"/>
      <c r="X127" s="164"/>
      <c r="Y127" s="164"/>
      <c r="Z127" s="164"/>
      <c r="AA127" s="167"/>
      <c r="AB127" s="164"/>
      <c r="AC127" s="164"/>
      <c r="AD127" s="164"/>
      <c r="AE127" s="3"/>
      <c r="AF127" s="3"/>
      <c r="AG127" s="3"/>
      <c r="AH127" s="3"/>
      <c r="AI127" s="4"/>
      <c r="AJ127" s="3"/>
      <c r="AK127" s="3"/>
      <c r="AL127" s="3"/>
      <c r="AM127" s="3"/>
      <c r="AN127" s="4"/>
      <c r="AO127" s="4"/>
      <c r="AP127" s="4"/>
      <c r="AQ127" s="4"/>
      <c r="AR127" s="4"/>
      <c r="AS127" s="4"/>
      <c r="AT127" s="164"/>
      <c r="AU127" s="164"/>
      <c r="AV127" s="164"/>
      <c r="AW127" s="164"/>
      <c r="AX127" s="164"/>
      <c r="AY127" s="164"/>
      <c r="AZ127" s="167"/>
      <c r="BA127" s="164"/>
      <c r="BB127" s="164"/>
      <c r="BC127" s="164"/>
      <c r="BD127" s="164"/>
      <c r="BE127" s="164"/>
      <c r="BF127" s="164"/>
      <c r="BG127" s="164"/>
      <c r="BH127" s="164"/>
      <c r="BI127" s="164"/>
      <c r="BJ127" s="164"/>
      <c r="BK127" s="164"/>
      <c r="BL127" s="164"/>
      <c r="BM127" s="164"/>
      <c r="BN127" s="164"/>
      <c r="BO127" s="164"/>
      <c r="BP127" s="164"/>
      <c r="BQ127" s="164"/>
      <c r="BR127" s="164"/>
      <c r="BS127" s="164"/>
      <c r="BT127" s="164"/>
      <c r="BU127" s="164"/>
      <c r="BV127" s="167"/>
      <c r="BW127" s="164"/>
      <c r="BX127" s="164"/>
      <c r="BY127" s="164"/>
      <c r="BZ127" s="164"/>
      <c r="CA127" s="164"/>
      <c r="CB127" s="164"/>
      <c r="CC127" s="164"/>
    </row>
    <row r="128" spans="1:81">
      <c r="A128" s="4"/>
      <c r="B128" s="4"/>
      <c r="C128" s="4"/>
      <c r="D128" s="4"/>
      <c r="E128" s="4"/>
      <c r="F128" s="4"/>
      <c r="G128" s="4"/>
      <c r="H128" s="4"/>
      <c r="I128" s="4"/>
      <c r="J128" s="4"/>
      <c r="K128" s="4"/>
      <c r="L128" s="4"/>
      <c r="M128" s="4"/>
      <c r="N128" s="4"/>
      <c r="O128" s="4"/>
      <c r="P128" s="4"/>
      <c r="Q128" s="4"/>
      <c r="R128" s="4"/>
      <c r="S128" s="4"/>
      <c r="T128" s="4"/>
      <c r="U128" s="4"/>
      <c r="V128" s="164"/>
      <c r="W128" s="164"/>
      <c r="X128" s="164"/>
      <c r="Y128" s="164"/>
      <c r="Z128" s="164"/>
      <c r="AA128" s="167"/>
      <c r="AB128" s="164"/>
      <c r="AC128" s="164"/>
      <c r="AD128" s="164"/>
      <c r="AE128" s="3"/>
      <c r="AF128" s="3"/>
      <c r="AG128" s="3"/>
      <c r="AH128" s="3"/>
      <c r="AI128" s="4"/>
      <c r="AJ128" s="3"/>
      <c r="AK128" s="3"/>
      <c r="AL128" s="3"/>
      <c r="AM128" s="3"/>
      <c r="AN128" s="4"/>
      <c r="AO128" s="4"/>
      <c r="AP128" s="4"/>
      <c r="AQ128" s="4"/>
      <c r="AR128" s="4"/>
      <c r="AS128" s="4"/>
      <c r="AT128" s="164"/>
      <c r="AU128" s="164"/>
      <c r="AV128" s="164"/>
      <c r="AW128" s="164"/>
      <c r="AX128" s="164"/>
      <c r="AY128" s="164"/>
      <c r="AZ128" s="167"/>
      <c r="BA128" s="164"/>
      <c r="BB128" s="164"/>
      <c r="BC128" s="164"/>
      <c r="BD128" s="164"/>
      <c r="BE128" s="164"/>
      <c r="BF128" s="164"/>
      <c r="BG128" s="164"/>
      <c r="BH128" s="164"/>
      <c r="BI128" s="164"/>
      <c r="BJ128" s="164"/>
      <c r="BK128" s="164"/>
      <c r="BL128" s="164"/>
      <c r="BM128" s="164"/>
      <c r="BN128" s="164"/>
      <c r="BO128" s="164"/>
      <c r="BP128" s="164"/>
      <c r="BQ128" s="164"/>
      <c r="BR128" s="164"/>
      <c r="BS128" s="164"/>
      <c r="BT128" s="164"/>
      <c r="BU128" s="164"/>
      <c r="BV128" s="167"/>
      <c r="BW128" s="164"/>
      <c r="BX128" s="164"/>
      <c r="BY128" s="164"/>
      <c r="BZ128" s="164"/>
      <c r="CA128" s="164"/>
      <c r="CB128" s="164"/>
      <c r="CC128" s="164"/>
    </row>
    <row r="129" spans="1:81">
      <c r="A129" s="4"/>
      <c r="B129" s="4"/>
      <c r="C129" s="4"/>
      <c r="D129" s="4"/>
      <c r="E129" s="4"/>
      <c r="F129" s="4"/>
      <c r="G129" s="4"/>
      <c r="H129" s="4"/>
      <c r="I129" s="4"/>
      <c r="J129" s="4"/>
      <c r="K129" s="4"/>
      <c r="L129" s="4"/>
      <c r="M129" s="4"/>
      <c r="N129" s="4"/>
      <c r="O129" s="4"/>
      <c r="P129" s="4"/>
      <c r="Q129" s="4"/>
      <c r="R129" s="4"/>
      <c r="S129" s="4"/>
      <c r="T129" s="4"/>
      <c r="U129" s="4"/>
      <c r="V129" s="164"/>
      <c r="W129" s="164"/>
      <c r="X129" s="164"/>
      <c r="Y129" s="164"/>
      <c r="Z129" s="164"/>
      <c r="AA129" s="167"/>
      <c r="AB129" s="164"/>
      <c r="AC129" s="164"/>
      <c r="AD129" s="164"/>
      <c r="AE129" s="3"/>
      <c r="AF129" s="3"/>
      <c r="AG129" s="3"/>
      <c r="AH129" s="3"/>
      <c r="AI129" s="4"/>
      <c r="AJ129" s="3"/>
      <c r="AK129" s="3"/>
      <c r="AL129" s="3"/>
      <c r="AM129" s="3"/>
      <c r="AN129" s="4"/>
      <c r="AO129" s="4"/>
      <c r="AP129" s="4"/>
      <c r="AQ129" s="4"/>
      <c r="AR129" s="4"/>
      <c r="AS129" s="4"/>
      <c r="AT129" s="164"/>
      <c r="AU129" s="164"/>
      <c r="AV129" s="164"/>
      <c r="AW129" s="164"/>
      <c r="AX129" s="164"/>
      <c r="AY129" s="164"/>
      <c r="AZ129" s="167"/>
      <c r="BA129" s="164"/>
      <c r="BB129" s="164"/>
      <c r="BC129" s="164"/>
      <c r="BD129" s="164"/>
      <c r="BE129" s="164"/>
      <c r="BF129" s="164"/>
      <c r="BG129" s="164"/>
      <c r="BH129" s="164"/>
      <c r="BI129" s="164"/>
      <c r="BJ129" s="164"/>
      <c r="BK129" s="164"/>
      <c r="BL129" s="164"/>
      <c r="BM129" s="164"/>
      <c r="BN129" s="164"/>
      <c r="BO129" s="164"/>
      <c r="BP129" s="164"/>
      <c r="BQ129" s="164"/>
      <c r="BR129" s="164"/>
      <c r="BS129" s="164"/>
      <c r="BT129" s="164"/>
      <c r="BU129" s="164"/>
      <c r="BV129" s="167"/>
      <c r="BW129" s="164"/>
      <c r="BX129" s="164"/>
      <c r="BY129" s="164"/>
      <c r="BZ129" s="164"/>
      <c r="CA129" s="164"/>
      <c r="CB129" s="164"/>
      <c r="CC129" s="164"/>
    </row>
    <row r="130" spans="1:81">
      <c r="A130" s="4"/>
      <c r="B130" s="4"/>
      <c r="C130" s="4"/>
      <c r="D130" s="4"/>
      <c r="E130" s="4"/>
      <c r="F130" s="4"/>
      <c r="G130" s="4"/>
      <c r="H130" s="4"/>
      <c r="I130" s="4"/>
      <c r="J130" s="4"/>
      <c r="K130" s="4"/>
      <c r="L130" s="4"/>
      <c r="M130" s="4"/>
      <c r="N130" s="4"/>
      <c r="O130" s="4"/>
      <c r="P130" s="4"/>
      <c r="Q130" s="4"/>
      <c r="R130" s="4"/>
      <c r="S130" s="4"/>
      <c r="T130" s="4"/>
      <c r="U130" s="4"/>
      <c r="V130" s="164"/>
      <c r="W130" s="164"/>
      <c r="X130" s="164"/>
      <c r="Y130" s="164"/>
      <c r="Z130" s="164"/>
      <c r="AA130" s="167"/>
      <c r="AB130" s="164"/>
      <c r="AC130" s="164"/>
      <c r="AD130" s="164"/>
      <c r="AE130" s="3"/>
      <c r="AF130" s="3"/>
      <c r="AG130" s="3"/>
      <c r="AH130" s="3"/>
      <c r="AI130" s="4"/>
      <c r="AJ130" s="3"/>
      <c r="AK130" s="3"/>
      <c r="AL130" s="3"/>
      <c r="AM130" s="3"/>
      <c r="AN130" s="4"/>
      <c r="AO130" s="4"/>
      <c r="AP130" s="4"/>
      <c r="AQ130" s="4"/>
      <c r="AR130" s="4"/>
      <c r="AS130" s="4"/>
      <c r="AT130" s="164"/>
      <c r="AU130" s="164"/>
      <c r="AV130" s="164"/>
      <c r="AW130" s="164"/>
      <c r="AX130" s="164"/>
      <c r="AY130" s="164"/>
      <c r="AZ130" s="167"/>
      <c r="BA130" s="164"/>
      <c r="BB130" s="164"/>
      <c r="BC130" s="164"/>
      <c r="BD130" s="164"/>
      <c r="BE130" s="164"/>
      <c r="BF130" s="164"/>
      <c r="BG130" s="164"/>
      <c r="BH130" s="164"/>
      <c r="BI130" s="164"/>
      <c r="BJ130" s="164"/>
      <c r="BK130" s="164"/>
      <c r="BL130" s="164"/>
      <c r="BM130" s="164"/>
      <c r="BN130" s="164"/>
      <c r="BO130" s="164"/>
      <c r="BP130" s="164"/>
      <c r="BQ130" s="164"/>
      <c r="BR130" s="164"/>
      <c r="BS130" s="164"/>
      <c r="BT130" s="164"/>
      <c r="BU130" s="164"/>
      <c r="BV130" s="167"/>
      <c r="BW130" s="164"/>
      <c r="BX130" s="164"/>
      <c r="BY130" s="164"/>
      <c r="BZ130" s="164"/>
      <c r="CA130" s="164"/>
      <c r="CB130" s="164"/>
      <c r="CC130" s="164"/>
    </row>
    <row r="131" spans="1:81">
      <c r="A131" s="4"/>
      <c r="B131" s="4"/>
      <c r="C131" s="4"/>
      <c r="D131" s="4"/>
      <c r="E131" s="4"/>
      <c r="F131" s="4"/>
      <c r="G131" s="4"/>
      <c r="H131" s="4"/>
      <c r="I131" s="4"/>
      <c r="J131" s="4"/>
      <c r="K131" s="4"/>
      <c r="L131" s="4"/>
      <c r="M131" s="4"/>
      <c r="N131" s="4"/>
      <c r="O131" s="4"/>
      <c r="P131" s="4"/>
      <c r="Q131" s="4"/>
      <c r="R131" s="4"/>
      <c r="S131" s="4"/>
      <c r="T131" s="4"/>
      <c r="U131" s="4"/>
      <c r="V131" s="164"/>
      <c r="W131" s="164"/>
      <c r="X131" s="164"/>
      <c r="Y131" s="164"/>
      <c r="Z131" s="164"/>
      <c r="AA131" s="167"/>
      <c r="AB131" s="164"/>
      <c r="AC131" s="164"/>
      <c r="AD131" s="164"/>
      <c r="AE131" s="3"/>
      <c r="AF131" s="3"/>
      <c r="AG131" s="3"/>
      <c r="AH131" s="3"/>
      <c r="AI131" s="4"/>
      <c r="AJ131" s="3"/>
      <c r="AK131" s="3"/>
      <c r="AL131" s="3"/>
      <c r="AM131" s="3"/>
      <c r="AN131" s="4"/>
      <c r="AO131" s="4"/>
      <c r="AP131" s="4"/>
      <c r="AQ131" s="4"/>
      <c r="AR131" s="4"/>
      <c r="AS131" s="4"/>
      <c r="AT131" s="164"/>
      <c r="AU131" s="164"/>
      <c r="AV131" s="164"/>
      <c r="AW131" s="164"/>
      <c r="AX131" s="164"/>
      <c r="AY131" s="164"/>
      <c r="AZ131" s="167"/>
      <c r="BA131" s="164"/>
      <c r="BB131" s="164"/>
      <c r="BC131" s="164"/>
      <c r="BD131" s="164"/>
      <c r="BE131" s="164"/>
      <c r="BF131" s="164"/>
      <c r="BG131" s="164"/>
      <c r="BH131" s="164"/>
      <c r="BI131" s="164"/>
      <c r="BJ131" s="164"/>
      <c r="BK131" s="164"/>
      <c r="BL131" s="164"/>
      <c r="BM131" s="164"/>
      <c r="BN131" s="164"/>
      <c r="BO131" s="164"/>
      <c r="BP131" s="164"/>
      <c r="BQ131" s="164"/>
      <c r="BR131" s="164"/>
      <c r="BS131" s="164"/>
      <c r="BT131" s="164"/>
      <c r="BU131" s="164"/>
      <c r="BV131" s="167"/>
      <c r="BW131" s="164"/>
      <c r="BX131" s="164"/>
      <c r="BY131" s="164"/>
      <c r="BZ131" s="164"/>
      <c r="CA131" s="164"/>
      <c r="CB131" s="164"/>
      <c r="CC131" s="164"/>
    </row>
    <row r="132" spans="1:81">
      <c r="A132" s="4"/>
      <c r="B132" s="4"/>
      <c r="C132" s="4"/>
      <c r="D132" s="4"/>
      <c r="E132" s="4"/>
      <c r="F132" s="4"/>
      <c r="G132" s="4"/>
      <c r="H132" s="4"/>
      <c r="I132" s="4"/>
      <c r="J132" s="4"/>
      <c r="K132" s="4"/>
      <c r="L132" s="4"/>
      <c r="M132" s="4"/>
      <c r="N132" s="4"/>
      <c r="O132" s="4"/>
      <c r="P132" s="4"/>
      <c r="Q132" s="4"/>
      <c r="R132" s="4"/>
      <c r="S132" s="4"/>
      <c r="T132" s="4"/>
      <c r="U132" s="4"/>
      <c r="V132" s="164"/>
      <c r="W132" s="164"/>
      <c r="X132" s="164"/>
      <c r="Y132" s="164"/>
      <c r="Z132" s="164"/>
      <c r="AA132" s="167"/>
      <c r="AB132" s="164"/>
      <c r="AC132" s="164"/>
      <c r="AD132" s="164"/>
      <c r="AE132" s="3"/>
      <c r="AF132" s="3"/>
      <c r="AG132" s="3"/>
      <c r="AH132" s="3"/>
      <c r="AI132" s="4"/>
      <c r="AJ132" s="3"/>
      <c r="AK132" s="3"/>
      <c r="AL132" s="3"/>
      <c r="AM132" s="3"/>
      <c r="AN132" s="4"/>
      <c r="AO132" s="4"/>
      <c r="AP132" s="4"/>
      <c r="AQ132" s="4"/>
      <c r="AR132" s="4"/>
      <c r="AS132" s="4"/>
      <c r="AT132" s="164"/>
      <c r="AU132" s="164"/>
      <c r="AV132" s="164"/>
      <c r="AW132" s="164"/>
      <c r="AX132" s="164"/>
      <c r="AY132" s="164"/>
      <c r="AZ132" s="167"/>
      <c r="BA132" s="164"/>
      <c r="BB132" s="164"/>
      <c r="BC132" s="164"/>
      <c r="BD132" s="164"/>
      <c r="BE132" s="164"/>
      <c r="BF132" s="164"/>
      <c r="BG132" s="164"/>
      <c r="BH132" s="164"/>
      <c r="BI132" s="164"/>
      <c r="BJ132" s="164"/>
      <c r="BK132" s="164"/>
      <c r="BL132" s="164"/>
      <c r="BM132" s="164"/>
      <c r="BN132" s="164"/>
      <c r="BO132" s="164"/>
      <c r="BP132" s="164"/>
      <c r="BQ132" s="164"/>
      <c r="BR132" s="164"/>
      <c r="BS132" s="164"/>
      <c r="BT132" s="164"/>
      <c r="BU132" s="164"/>
      <c r="BV132" s="167"/>
      <c r="BW132" s="164"/>
      <c r="BX132" s="164"/>
      <c r="BY132" s="164"/>
      <c r="BZ132" s="164"/>
      <c r="CA132" s="164"/>
      <c r="CB132" s="164"/>
      <c r="CC132" s="164"/>
    </row>
    <row r="133" spans="1:81">
      <c r="A133" s="4"/>
      <c r="B133" s="4"/>
      <c r="C133" s="4"/>
      <c r="D133" s="4"/>
      <c r="E133" s="4"/>
      <c r="F133" s="4"/>
      <c r="G133" s="4"/>
      <c r="H133" s="4"/>
      <c r="I133" s="4"/>
      <c r="J133" s="4"/>
      <c r="K133" s="4"/>
      <c r="L133" s="4"/>
      <c r="M133" s="4"/>
      <c r="N133" s="4"/>
      <c r="O133" s="4"/>
      <c r="P133" s="4"/>
      <c r="Q133" s="4"/>
      <c r="R133" s="4"/>
      <c r="S133" s="4"/>
      <c r="T133" s="4"/>
      <c r="U133" s="4"/>
      <c r="V133" s="164"/>
      <c r="W133" s="164"/>
      <c r="X133" s="164"/>
      <c r="Y133" s="164"/>
      <c r="Z133" s="164"/>
      <c r="AA133" s="167"/>
      <c r="AB133" s="164"/>
      <c r="AC133" s="164"/>
      <c r="AD133" s="164"/>
      <c r="AE133" s="3"/>
      <c r="AF133" s="3"/>
      <c r="AG133" s="3"/>
      <c r="AH133" s="3"/>
      <c r="AI133" s="4"/>
      <c r="AJ133" s="3"/>
      <c r="AK133" s="3"/>
      <c r="AL133" s="3"/>
      <c r="AM133" s="3"/>
      <c r="AN133" s="4"/>
      <c r="AO133" s="4"/>
      <c r="AP133" s="4"/>
      <c r="AQ133" s="4"/>
      <c r="AR133" s="4"/>
      <c r="AS133" s="4"/>
      <c r="AT133" s="164"/>
      <c r="AU133" s="164"/>
      <c r="AV133" s="164"/>
      <c r="AW133" s="164"/>
      <c r="AX133" s="164"/>
      <c r="AY133" s="164"/>
      <c r="AZ133" s="167"/>
      <c r="BA133" s="164"/>
      <c r="BB133" s="164"/>
      <c r="BC133" s="164"/>
      <c r="BD133" s="164"/>
      <c r="BE133" s="164"/>
      <c r="BF133" s="164"/>
      <c r="BG133" s="164"/>
      <c r="BH133" s="164"/>
      <c r="BI133" s="164"/>
      <c r="BJ133" s="164"/>
      <c r="BK133" s="164"/>
      <c r="BL133" s="164"/>
      <c r="BM133" s="164"/>
      <c r="BN133" s="164"/>
      <c r="BO133" s="164"/>
      <c r="BP133" s="164"/>
      <c r="BQ133" s="164"/>
      <c r="BR133" s="164"/>
      <c r="BS133" s="164"/>
      <c r="BT133" s="164"/>
      <c r="BU133" s="164"/>
      <c r="BV133" s="167"/>
      <c r="BW133" s="164"/>
      <c r="BX133" s="164"/>
      <c r="BY133" s="164"/>
      <c r="BZ133" s="164"/>
      <c r="CA133" s="164"/>
      <c r="CB133" s="164"/>
      <c r="CC133" s="164"/>
    </row>
    <row r="134" spans="1:81">
      <c r="A134" s="4"/>
      <c r="B134" s="4"/>
      <c r="C134" s="4"/>
      <c r="D134" s="4"/>
      <c r="E134" s="4"/>
      <c r="F134" s="4"/>
      <c r="G134" s="4"/>
      <c r="H134" s="4"/>
      <c r="I134" s="4"/>
      <c r="J134" s="4"/>
      <c r="K134" s="4"/>
      <c r="L134" s="4"/>
      <c r="M134" s="4"/>
      <c r="N134" s="4"/>
      <c r="O134" s="4"/>
      <c r="P134" s="4"/>
      <c r="Q134" s="4"/>
      <c r="R134" s="4"/>
      <c r="S134" s="4"/>
      <c r="T134" s="4"/>
      <c r="U134" s="4"/>
      <c r="V134" s="164"/>
      <c r="W134" s="164"/>
      <c r="X134" s="164"/>
      <c r="Y134" s="164"/>
      <c r="Z134" s="164"/>
      <c r="AA134" s="167"/>
      <c r="AB134" s="164"/>
      <c r="AC134" s="164"/>
      <c r="AD134" s="164"/>
      <c r="AE134" s="3"/>
      <c r="AF134" s="3"/>
      <c r="AG134" s="3"/>
      <c r="AH134" s="3"/>
      <c r="AI134" s="4"/>
      <c r="AJ134" s="3"/>
      <c r="AK134" s="3"/>
      <c r="AL134" s="3"/>
      <c r="AM134" s="3"/>
      <c r="AN134" s="4"/>
      <c r="AO134" s="4"/>
      <c r="AP134" s="4"/>
      <c r="AQ134" s="4"/>
      <c r="AR134" s="4"/>
      <c r="AS134" s="4"/>
      <c r="AT134" s="164"/>
      <c r="AU134" s="164"/>
      <c r="AV134" s="164"/>
      <c r="AW134" s="164"/>
      <c r="AX134" s="164"/>
      <c r="AY134" s="164"/>
      <c r="AZ134" s="167"/>
      <c r="BA134" s="164"/>
      <c r="BB134" s="164"/>
      <c r="BC134" s="164"/>
      <c r="BD134" s="164"/>
      <c r="BE134" s="164"/>
      <c r="BF134" s="164"/>
      <c r="BG134" s="164"/>
      <c r="BH134" s="164"/>
      <c r="BI134" s="164"/>
      <c r="BJ134" s="164"/>
      <c r="BK134" s="164"/>
      <c r="BL134" s="164"/>
      <c r="BM134" s="164"/>
      <c r="BN134" s="164"/>
      <c r="BO134" s="164"/>
      <c r="BP134" s="164"/>
      <c r="BQ134" s="164"/>
      <c r="BR134" s="164"/>
      <c r="BS134" s="164"/>
      <c r="BT134" s="164"/>
      <c r="BU134" s="164"/>
      <c r="BV134" s="167"/>
      <c r="BW134" s="164"/>
      <c r="BX134" s="164"/>
      <c r="BY134" s="164"/>
      <c r="BZ134" s="164"/>
      <c r="CA134" s="164"/>
      <c r="CB134" s="164"/>
      <c r="CC134" s="164"/>
    </row>
    <row r="135" spans="1:81">
      <c r="A135" s="4"/>
      <c r="B135" s="4"/>
      <c r="C135" s="4"/>
      <c r="D135" s="4"/>
      <c r="E135" s="4"/>
      <c r="F135" s="4"/>
      <c r="G135" s="4"/>
      <c r="H135" s="4"/>
      <c r="I135" s="4"/>
      <c r="J135" s="4"/>
      <c r="K135" s="4"/>
      <c r="L135" s="4"/>
      <c r="M135" s="4"/>
      <c r="N135" s="4"/>
      <c r="O135" s="4"/>
      <c r="P135" s="4"/>
      <c r="Q135" s="4"/>
      <c r="R135" s="4"/>
      <c r="S135" s="4"/>
      <c r="T135" s="4"/>
      <c r="U135" s="4"/>
      <c r="V135" s="164"/>
      <c r="W135" s="164"/>
      <c r="X135" s="164"/>
      <c r="Y135" s="164"/>
      <c r="Z135" s="164"/>
      <c r="AA135" s="167"/>
      <c r="AB135" s="164"/>
      <c r="AC135" s="164"/>
      <c r="AD135" s="164"/>
      <c r="AE135" s="3"/>
      <c r="AF135" s="3"/>
      <c r="AG135" s="3"/>
      <c r="AH135" s="3"/>
      <c r="AI135" s="4"/>
      <c r="AJ135" s="3"/>
      <c r="AK135" s="3"/>
      <c r="AL135" s="3"/>
      <c r="AM135" s="3"/>
      <c r="AN135" s="4"/>
      <c r="AO135" s="4"/>
      <c r="AP135" s="4"/>
      <c r="AQ135" s="4"/>
      <c r="AR135" s="4"/>
      <c r="AS135" s="4"/>
      <c r="AT135" s="164"/>
      <c r="AU135" s="164"/>
      <c r="AV135" s="164"/>
      <c r="AW135" s="164"/>
      <c r="AX135" s="164"/>
      <c r="AY135" s="164"/>
      <c r="AZ135" s="167"/>
      <c r="BA135" s="164"/>
      <c r="BB135" s="164"/>
      <c r="BC135" s="164"/>
      <c r="BD135" s="164"/>
      <c r="BE135" s="164"/>
      <c r="BF135" s="164"/>
      <c r="BG135" s="164"/>
      <c r="BH135" s="164"/>
      <c r="BI135" s="164"/>
      <c r="BJ135" s="164"/>
      <c r="BK135" s="164"/>
      <c r="BL135" s="164"/>
      <c r="BM135" s="164"/>
      <c r="BN135" s="164"/>
      <c r="BO135" s="164"/>
      <c r="BP135" s="164"/>
      <c r="BQ135" s="164"/>
      <c r="BR135" s="164"/>
      <c r="BS135" s="164"/>
      <c r="BT135" s="164"/>
      <c r="BU135" s="164"/>
      <c r="BV135" s="167"/>
      <c r="BW135" s="164"/>
      <c r="BX135" s="164"/>
      <c r="BY135" s="164"/>
      <c r="BZ135" s="164"/>
      <c r="CA135" s="164"/>
      <c r="CB135" s="164"/>
      <c r="CC135" s="164"/>
    </row>
    <row r="136" spans="1:81">
      <c r="A136" s="4"/>
      <c r="B136" s="4"/>
      <c r="C136" s="4"/>
      <c r="D136" s="4"/>
      <c r="E136" s="4"/>
      <c r="F136" s="4"/>
      <c r="G136" s="4"/>
      <c r="H136" s="4"/>
      <c r="I136" s="4"/>
      <c r="J136" s="4"/>
      <c r="K136" s="4"/>
      <c r="L136" s="4"/>
      <c r="M136" s="4"/>
      <c r="N136" s="4"/>
      <c r="O136" s="4"/>
      <c r="P136" s="4"/>
      <c r="Q136" s="4"/>
      <c r="R136" s="4"/>
      <c r="S136" s="4"/>
      <c r="T136" s="4"/>
      <c r="U136" s="4"/>
      <c r="V136" s="4"/>
      <c r="W136" s="4"/>
      <c r="X136" s="4"/>
      <c r="Y136" s="4"/>
      <c r="Z136" s="4"/>
      <c r="AA136" s="4"/>
      <c r="AB136" s="4"/>
      <c r="AC136" s="4"/>
      <c r="AD136" s="4"/>
      <c r="AE136" s="3"/>
      <c r="AF136" s="3"/>
      <c r="AG136" s="3"/>
      <c r="AH136" s="3"/>
      <c r="AI136" s="4"/>
      <c r="AJ136" s="3"/>
      <c r="AK136" s="3"/>
      <c r="AL136" s="3"/>
      <c r="AM136" s="3"/>
      <c r="AN136" s="4"/>
      <c r="AO136" s="4"/>
      <c r="AP136" s="4"/>
      <c r="AQ136" s="4"/>
      <c r="AR136" s="4"/>
      <c r="AS136" s="4"/>
      <c r="AT136" s="164"/>
      <c r="AU136" s="164"/>
      <c r="AV136" s="164"/>
      <c r="AW136" s="164"/>
      <c r="AX136" s="164"/>
      <c r="AY136" s="164"/>
      <c r="AZ136" s="167"/>
      <c r="BA136" s="164"/>
      <c r="BB136" s="164"/>
      <c r="BC136" s="164"/>
      <c r="BD136" s="164"/>
      <c r="BE136" s="164"/>
      <c r="BF136" s="164"/>
      <c r="BG136" s="164"/>
      <c r="BH136" s="164"/>
      <c r="BI136" s="164"/>
      <c r="BJ136" s="164"/>
      <c r="BK136" s="164"/>
      <c r="BL136" s="164"/>
      <c r="BM136" s="164"/>
      <c r="BN136" s="164"/>
      <c r="BO136" s="164"/>
      <c r="BP136" s="164"/>
      <c r="BQ136" s="164"/>
      <c r="BR136" s="164"/>
      <c r="BS136" s="164"/>
      <c r="BT136" s="164"/>
      <c r="BU136" s="164"/>
      <c r="BV136" s="167"/>
      <c r="BW136" s="164"/>
      <c r="BX136" s="164"/>
      <c r="BY136" s="164"/>
      <c r="BZ136" s="164"/>
      <c r="CA136" s="164"/>
      <c r="CB136" s="164"/>
      <c r="CC136" s="164"/>
    </row>
    <row r="137" spans="1:81">
      <c r="A137" s="4"/>
      <c r="B137" s="4"/>
      <c r="C137" s="4"/>
      <c r="D137" s="4"/>
      <c r="E137" s="4"/>
      <c r="F137" s="4"/>
      <c r="G137" s="4"/>
      <c r="H137" s="4"/>
      <c r="I137" s="4"/>
      <c r="J137" s="4"/>
      <c r="K137" s="4"/>
      <c r="L137" s="4"/>
      <c r="M137" s="4"/>
      <c r="N137" s="4"/>
      <c r="O137" s="4"/>
      <c r="P137" s="4"/>
      <c r="Q137" s="4"/>
      <c r="R137" s="4"/>
      <c r="S137" s="4"/>
      <c r="T137" s="4"/>
      <c r="U137" s="4"/>
      <c r="V137" s="4"/>
      <c r="W137" s="4"/>
      <c r="X137" s="4"/>
      <c r="Y137" s="4"/>
      <c r="Z137" s="4"/>
      <c r="AA137" s="4"/>
      <c r="AB137" s="4"/>
      <c r="AC137" s="4"/>
      <c r="AD137" s="4"/>
      <c r="AE137" s="3"/>
      <c r="AF137" s="3"/>
      <c r="AG137" s="3"/>
      <c r="AH137" s="3"/>
      <c r="AI137" s="4"/>
      <c r="AJ137" s="3"/>
      <c r="AK137" s="3"/>
      <c r="AL137" s="3"/>
      <c r="AM137" s="3"/>
      <c r="AN137" s="4"/>
      <c r="AO137" s="4"/>
      <c r="AP137" s="4"/>
      <c r="AQ137" s="4"/>
      <c r="AR137" s="4"/>
      <c r="AS137" s="4"/>
      <c r="AT137" s="164"/>
      <c r="AU137" s="164"/>
      <c r="AV137" s="164"/>
      <c r="AW137" s="164"/>
      <c r="AX137" s="164"/>
      <c r="AY137" s="164"/>
      <c r="AZ137" s="167"/>
      <c r="BA137" s="164"/>
      <c r="BB137" s="164"/>
      <c r="BC137" s="164"/>
      <c r="BD137" s="164"/>
      <c r="BE137" s="164"/>
      <c r="BF137" s="164"/>
      <c r="BG137" s="164"/>
      <c r="BH137" s="164"/>
      <c r="BI137" s="164"/>
      <c r="BJ137" s="164"/>
      <c r="BK137" s="164"/>
      <c r="BL137" s="164"/>
      <c r="BM137" s="164"/>
      <c r="BN137" s="164"/>
      <c r="BO137" s="164"/>
      <c r="BP137" s="164"/>
      <c r="BQ137" s="164"/>
      <c r="BR137" s="164"/>
      <c r="BS137" s="164"/>
      <c r="BT137" s="164"/>
      <c r="BU137" s="164"/>
      <c r="BV137" s="167"/>
      <c r="BW137" s="164"/>
      <c r="BX137" s="164"/>
      <c r="BY137" s="164"/>
      <c r="BZ137" s="164"/>
      <c r="CA137" s="164"/>
      <c r="CB137" s="164"/>
      <c r="CC137" s="164"/>
    </row>
    <row r="138" spans="1:81">
      <c r="AQ138" s="4"/>
      <c r="AR138" s="4"/>
      <c r="AS138" s="4"/>
      <c r="AT138" s="164"/>
      <c r="AU138" s="164"/>
      <c r="AV138" s="164"/>
      <c r="AW138" s="164"/>
      <c r="AX138" s="164"/>
      <c r="AY138" s="164"/>
      <c r="AZ138" s="167"/>
      <c r="BA138" s="164"/>
      <c r="BB138" s="164"/>
      <c r="BC138" s="164"/>
      <c r="BD138" s="164"/>
      <c r="BE138" s="164"/>
      <c r="BF138" s="164"/>
      <c r="BG138" s="164"/>
      <c r="BH138" s="164"/>
      <c r="BI138" s="164"/>
      <c r="BJ138" s="164"/>
      <c r="BK138" s="164"/>
      <c r="BL138" s="164"/>
      <c r="BM138" s="164"/>
      <c r="BN138" s="164"/>
      <c r="BO138" s="164"/>
      <c r="BP138" s="164"/>
      <c r="BQ138" s="164"/>
      <c r="BR138" s="164"/>
      <c r="BS138" s="164"/>
      <c r="BT138" s="164"/>
      <c r="BU138" s="164"/>
      <c r="BV138" s="167"/>
      <c r="BW138" s="164"/>
      <c r="BX138" s="164"/>
      <c r="BY138" s="164"/>
      <c r="BZ138" s="164"/>
      <c r="CA138" s="164"/>
      <c r="CB138" s="164"/>
      <c r="CC138" s="164"/>
    </row>
  </sheetData>
  <mergeCells count="27">
    <mergeCell ref="CE3:CI3"/>
    <mergeCell ref="BD3:BJ3"/>
    <mergeCell ref="BM3:BS3"/>
    <mergeCell ref="J5:K5"/>
    <mergeCell ref="M5:N5"/>
    <mergeCell ref="V3:AR3"/>
    <mergeCell ref="B3:S3"/>
    <mergeCell ref="P5:S5"/>
    <mergeCell ref="B5:B6"/>
    <mergeCell ref="C5:C6"/>
    <mergeCell ref="E5:H5"/>
    <mergeCell ref="BV3:CB3"/>
    <mergeCell ref="V5:V6"/>
    <mergeCell ref="W5:W6"/>
    <mergeCell ref="Z5:AC5"/>
    <mergeCell ref="AE5:AH5"/>
    <mergeCell ref="AU3:BA3"/>
    <mergeCell ref="AJ5:AM5"/>
    <mergeCell ref="AO5:AR5"/>
    <mergeCell ref="BV5:BV6"/>
    <mergeCell ref="CB5:CB6"/>
    <mergeCell ref="AU5:AU6"/>
    <mergeCell ref="BA5:BA6"/>
    <mergeCell ref="BD5:BD6"/>
    <mergeCell ref="BJ5:BJ6"/>
    <mergeCell ref="BM5:BM6"/>
    <mergeCell ref="BS5:BS6"/>
  </mergeCells>
  <hyperlinks>
    <hyperlink ref="AS27" r:id="rId1" xr:uid="{A3B12CDB-E9B6-45D3-89E9-350014B435D1}"/>
    <hyperlink ref="AS26" r:id="rId2" xr:uid="{34A52F02-5D19-4AF1-85BB-99666826E6FA}"/>
  </hyperlinks>
  <pageMargins left="1" right="1" top="1" bottom="1" header="0.5" footer="0.5"/>
  <pageSetup paperSize="9" scale="14" orientation="landscape" r:id="rId3"/>
  <ignoredErrors>
    <ignoredError sqref="H15 H17 H19:H20 H22 H32 K15 N15 K17 K19:K20 K22 K24 K26 K28 K30 N17 N19:N20 N22 N24 N26 N28 N30 N32 S15 S22 S19:S20 S17 H25 H24 H26 H28 H30 H23 H31 H29 H27 S25 S30 S28 S26 S24 S23 S27 S29 S31" formula="1"/>
  </ignoredErrors>
  <drawing r:id="rId4"/>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954FBE-D55E-4AA1-8876-8196BB081C0C}">
  <sheetPr>
    <tabColor rgb="FF00B0F0"/>
  </sheetPr>
  <dimension ref="A1:E40"/>
  <sheetViews>
    <sheetView zoomScaleNormal="100" workbookViewId="0">
      <selection activeCell="B24" sqref="B24:B29"/>
    </sheetView>
  </sheetViews>
  <sheetFormatPr defaultRowHeight="14.4"/>
  <cols>
    <col min="1" max="1" width="41" customWidth="1"/>
    <col min="2" max="2" width="24" style="445" customWidth="1"/>
    <col min="4" max="4" width="30.21875" style="1" bestFit="1" customWidth="1"/>
    <col min="5" max="5" width="32.5546875" customWidth="1"/>
    <col min="6" max="6" width="17.5546875" bestFit="1" customWidth="1"/>
  </cols>
  <sheetData>
    <row r="1" spans="1:5">
      <c r="A1" s="449"/>
      <c r="B1" s="447"/>
    </row>
    <row r="2" spans="1:5" ht="15.6">
      <c r="A2" s="88" t="s">
        <v>302</v>
      </c>
      <c r="B2" s="446"/>
    </row>
    <row r="3" spans="1:5" ht="15.6">
      <c r="A3" s="88" t="s">
        <v>730</v>
      </c>
      <c r="B3" s="446"/>
    </row>
    <row r="4" spans="1:5" ht="15.6">
      <c r="A4" s="88" t="s">
        <v>304</v>
      </c>
      <c r="B4" s="446"/>
    </row>
    <row r="6" spans="1:5" ht="15.6">
      <c r="A6" s="88" t="s">
        <v>254</v>
      </c>
      <c r="B6" s="446"/>
    </row>
    <row r="7" spans="1:5">
      <c r="A7" s="448" t="s">
        <v>535</v>
      </c>
      <c r="B7" s="446" t="s">
        <v>305</v>
      </c>
    </row>
    <row r="9" spans="1:5">
      <c r="A9" s="92" t="s">
        <v>730</v>
      </c>
      <c r="B9" s="446"/>
      <c r="D9" s="461" t="s">
        <v>752</v>
      </c>
      <c r="E9" s="460" t="s">
        <v>753</v>
      </c>
    </row>
    <row r="10" spans="1:5">
      <c r="A10" s="90" t="s">
        <v>731</v>
      </c>
      <c r="B10" s="444">
        <v>0</v>
      </c>
      <c r="D10" s="462"/>
      <c r="E10" s="452"/>
    </row>
    <row r="11" spans="1:5">
      <c r="A11" s="90" t="s">
        <v>732</v>
      </c>
      <c r="B11" s="444">
        <v>1549.4</v>
      </c>
      <c r="D11" s="463">
        <f>B11/$B$30</f>
        <v>6.4276320975055284E-2</v>
      </c>
      <c r="E11" s="452"/>
    </row>
    <row r="12" spans="1:5">
      <c r="A12" s="90" t="s">
        <v>733</v>
      </c>
      <c r="B12" s="444">
        <v>1588</v>
      </c>
      <c r="D12" s="463">
        <f t="shared" ref="D12:D30" si="0">B12/$B$30</f>
        <v>6.5877628571310048E-2</v>
      </c>
      <c r="E12" s="455" t="s">
        <v>750</v>
      </c>
    </row>
    <row r="13" spans="1:5">
      <c r="A13" s="90" t="s">
        <v>734</v>
      </c>
      <c r="B13" s="444">
        <v>1461</v>
      </c>
      <c r="D13" s="463">
        <f t="shared" si="0"/>
        <v>6.0609077671715347E-2</v>
      </c>
      <c r="E13" s="458" t="s">
        <v>751</v>
      </c>
    </row>
    <row r="14" spans="1:5">
      <c r="A14" s="90" t="s">
        <v>735</v>
      </c>
      <c r="B14" s="444">
        <v>1497.7</v>
      </c>
      <c r="D14" s="463">
        <f t="shared" si="0"/>
        <v>6.2131564427739962E-2</v>
      </c>
      <c r="E14" s="456">
        <f>SUM(B20:B29)</f>
        <v>9577.4000000000015</v>
      </c>
    </row>
    <row r="15" spans="1:5">
      <c r="A15" s="90" t="s">
        <v>736</v>
      </c>
      <c r="B15" s="444">
        <v>1590.7</v>
      </c>
      <c r="D15" s="463">
        <f t="shared" si="0"/>
        <v>6.5989637133742382E-2</v>
      </c>
      <c r="E15" s="459" t="s">
        <v>616</v>
      </c>
    </row>
    <row r="16" spans="1:5">
      <c r="A16" s="90" t="s">
        <v>737</v>
      </c>
      <c r="B16" s="444">
        <v>1661.3</v>
      </c>
      <c r="D16" s="463">
        <f t="shared" si="0"/>
        <v>6.8918453618083991E-2</v>
      </c>
      <c r="E16" s="457">
        <f>SUM(D20:D29)</f>
        <v>0.39731511327384439</v>
      </c>
    </row>
    <row r="17" spans="1:5">
      <c r="A17" s="90" t="s">
        <v>738</v>
      </c>
      <c r="B17" s="444">
        <v>1951.4</v>
      </c>
      <c r="D17" s="463">
        <f t="shared" si="0"/>
        <v>8.0953151381646368E-2</v>
      </c>
      <c r="E17" s="452"/>
    </row>
    <row r="18" spans="1:5">
      <c r="A18" s="90" t="s">
        <v>739</v>
      </c>
      <c r="B18" s="444">
        <v>1676.2</v>
      </c>
      <c r="D18" s="463">
        <f t="shared" si="0"/>
        <v>6.9536574944099441E-2</v>
      </c>
      <c r="E18" s="452"/>
    </row>
    <row r="19" spans="1:5">
      <c r="A19" s="90" t="s">
        <v>740</v>
      </c>
      <c r="B19" s="444">
        <v>1547.9</v>
      </c>
      <c r="D19" s="463">
        <f t="shared" si="0"/>
        <v>6.4214093995926216E-2</v>
      </c>
      <c r="E19" s="465" t="s">
        <v>754</v>
      </c>
    </row>
    <row r="20" spans="1:5">
      <c r="A20" s="90" t="s">
        <v>741</v>
      </c>
      <c r="B20" s="444">
        <v>1596.2</v>
      </c>
      <c r="D20" s="463">
        <f t="shared" si="0"/>
        <v>6.6217802723882307E-2</v>
      </c>
      <c r="E20" s="453">
        <f>B20/SUM($B$20:$B$29)</f>
        <v>0.16666318625096579</v>
      </c>
    </row>
    <row r="21" spans="1:5">
      <c r="A21" s="90" t="s">
        <v>742</v>
      </c>
      <c r="B21" s="444">
        <v>1543.2</v>
      </c>
      <c r="D21" s="463">
        <f t="shared" si="0"/>
        <v>6.4019116127988454E-2</v>
      </c>
      <c r="E21" s="453">
        <f t="shared" ref="E21:E29" si="1">B21/SUM($B$20:$B$29)</f>
        <v>0.16112932528661222</v>
      </c>
    </row>
    <row r="22" spans="1:5">
      <c r="A22" s="90" t="s">
        <v>743</v>
      </c>
      <c r="B22" s="444">
        <v>1434.9</v>
      </c>
      <c r="D22" s="463">
        <f t="shared" si="0"/>
        <v>5.9526328234869516E-2</v>
      </c>
      <c r="E22" s="453">
        <f t="shared" si="1"/>
        <v>0.14982145467454633</v>
      </c>
    </row>
    <row r="23" spans="1:5">
      <c r="A23" s="90" t="s">
        <v>744</v>
      </c>
      <c r="B23" s="444">
        <v>1376.4</v>
      </c>
      <c r="D23" s="463">
        <f t="shared" si="0"/>
        <v>5.7099476048835737E-2</v>
      </c>
      <c r="E23" s="453">
        <f t="shared" si="1"/>
        <v>0.14371332511955226</v>
      </c>
    </row>
    <row r="24" spans="1:5">
      <c r="A24" s="90" t="s">
        <v>745</v>
      </c>
      <c r="B24" s="444">
        <v>1142.0999999999999</v>
      </c>
      <c r="D24" s="463">
        <f t="shared" si="0"/>
        <v>4.7379621908874812E-2</v>
      </c>
      <c r="E24" s="453">
        <f t="shared" si="1"/>
        <v>0.1192494831582684</v>
      </c>
    </row>
    <row r="25" spans="1:5">
      <c r="A25" s="90" t="s">
        <v>746</v>
      </c>
      <c r="B25" s="444">
        <v>1029.8</v>
      </c>
      <c r="D25" s="463">
        <f t="shared" si="0"/>
        <v>4.2720895404745017E-2</v>
      </c>
      <c r="E25" s="453">
        <f t="shared" si="1"/>
        <v>0.10752396266210033</v>
      </c>
    </row>
    <row r="26" spans="1:5">
      <c r="A26" s="90" t="s">
        <v>747</v>
      </c>
      <c r="B26" s="444">
        <v>672.5</v>
      </c>
      <c r="D26" s="463">
        <f t="shared" si="0"/>
        <v>2.7898428976200255E-2</v>
      </c>
      <c r="E26" s="453">
        <f t="shared" si="1"/>
        <v>7.0217386764675163E-2</v>
      </c>
    </row>
    <row r="27" spans="1:5">
      <c r="A27" s="90" t="s">
        <v>748</v>
      </c>
      <c r="B27" s="444">
        <v>449.5</v>
      </c>
      <c r="D27" s="463">
        <f t="shared" si="0"/>
        <v>1.8647351412345005E-2</v>
      </c>
      <c r="E27" s="453">
        <f t="shared" si="1"/>
        <v>4.6933405725979906E-2</v>
      </c>
    </row>
    <row r="28" spans="1:5">
      <c r="A28" s="90" t="s">
        <v>749</v>
      </c>
      <c r="B28" s="444">
        <v>211.9</v>
      </c>
      <c r="D28" s="463">
        <f t="shared" si="0"/>
        <v>8.7905979183001259E-3</v>
      </c>
      <c r="E28" s="453">
        <f t="shared" si="1"/>
        <v>2.2125002610311775E-2</v>
      </c>
    </row>
    <row r="29" spans="1:5">
      <c r="A29" s="90" t="s">
        <v>344</v>
      </c>
      <c r="B29" s="444">
        <v>120.9</v>
      </c>
      <c r="D29" s="463">
        <f t="shared" si="0"/>
        <v>5.0154945178031395E-3</v>
      </c>
      <c r="E29" s="453">
        <f t="shared" si="1"/>
        <v>1.2623467746987698E-2</v>
      </c>
    </row>
    <row r="30" spans="1:5">
      <c r="A30" s="90" t="s">
        <v>37</v>
      </c>
      <c r="B30" s="444">
        <v>24105.3</v>
      </c>
      <c r="D30" s="464">
        <f t="shared" si="0"/>
        <v>1</v>
      </c>
      <c r="E30" s="454">
        <f>SUM(E20:E29)</f>
        <v>1</v>
      </c>
    </row>
    <row r="31" spans="1:5">
      <c r="A31" s="89" t="s">
        <v>538</v>
      </c>
      <c r="B31" s="446"/>
      <c r="D31" s="451"/>
    </row>
    <row r="33" spans="1:2">
      <c r="A33" s="89" t="s">
        <v>260</v>
      </c>
      <c r="B33" s="443" t="s">
        <v>261</v>
      </c>
    </row>
    <row r="34" spans="1:2">
      <c r="A34" s="89" t="s">
        <v>260</v>
      </c>
      <c r="B34" s="443" t="s">
        <v>262</v>
      </c>
    </row>
    <row r="35" spans="1:2">
      <c r="A35" s="89" t="s">
        <v>263</v>
      </c>
      <c r="B35" s="442" t="s">
        <v>264</v>
      </c>
    </row>
    <row r="37" spans="1:2">
      <c r="A37" s="89" t="s">
        <v>265</v>
      </c>
      <c r="B37" s="442" t="s">
        <v>266</v>
      </c>
    </row>
    <row r="39" spans="1:2">
      <c r="A39" s="450" t="s">
        <v>539</v>
      </c>
      <c r="B39" s="446"/>
    </row>
    <row r="40" spans="1:2">
      <c r="A40" s="450" t="s">
        <v>270</v>
      </c>
      <c r="B40" s="446"/>
    </row>
  </sheetData>
  <pageMargins left="0.7" right="0.7" top="0.75" bottom="0.75" header="0.3" footer="0.3"/>
  <pageSetup paperSize="9" orientation="portrait" horizontalDpi="300" verticalDpi="300"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sheetPr>
    <tabColor rgb="FF00B0F0"/>
  </sheetPr>
  <dimension ref="A1:D23"/>
  <sheetViews>
    <sheetView zoomScale="85" zoomScaleNormal="85" workbookViewId="0">
      <pane ySplit="1" topLeftCell="A2" activePane="bottomLeft" state="frozen"/>
      <selection activeCell="E7" sqref="E7"/>
      <selection pane="bottomLeft" activeCell="E11" sqref="E11"/>
    </sheetView>
  </sheetViews>
  <sheetFormatPr defaultColWidth="15.6640625" defaultRowHeight="13.2"/>
  <cols>
    <col min="1" max="16384" width="15.6640625" style="85"/>
  </cols>
  <sheetData>
    <row r="1" spans="1:4" s="93" customFormat="1" ht="60" customHeight="1"/>
    <row r="2" spans="1:4" ht="15.75" customHeight="1">
      <c r="A2" s="88" t="s">
        <v>302</v>
      </c>
    </row>
    <row r="3" spans="1:4" ht="15.75" customHeight="1">
      <c r="A3" s="88" t="s">
        <v>303</v>
      </c>
    </row>
    <row r="4" spans="1:4" ht="15.75" customHeight="1">
      <c r="A4" s="88" t="s">
        <v>304</v>
      </c>
    </row>
    <row r="6" spans="1:4" ht="15.75" customHeight="1">
      <c r="A6" s="88" t="s">
        <v>254</v>
      </c>
    </row>
    <row r="7" spans="1:4" ht="12.75" customHeight="1">
      <c r="A7" s="87" t="s">
        <v>255</v>
      </c>
      <c r="B7" s="85" t="s">
        <v>305</v>
      </c>
    </row>
    <row r="9" spans="1:4" ht="26.25" customHeight="1">
      <c r="A9" s="92" t="s">
        <v>303</v>
      </c>
    </row>
    <row r="10" spans="1:4">
      <c r="A10" s="90" t="s">
        <v>306</v>
      </c>
      <c r="B10" s="86">
        <v>17665</v>
      </c>
    </row>
    <row r="11" spans="1:4" ht="26.4">
      <c r="A11" s="90" t="s">
        <v>307</v>
      </c>
      <c r="B11" s="322">
        <v>6320.2</v>
      </c>
      <c r="D11" s="320" t="s">
        <v>630</v>
      </c>
    </row>
    <row r="12" spans="1:4">
      <c r="A12" s="90" t="s">
        <v>308</v>
      </c>
      <c r="B12" s="323">
        <v>120.9</v>
      </c>
      <c r="D12" s="321">
        <f>SUM(B11:B12)</f>
        <v>6441.0999999999995</v>
      </c>
    </row>
    <row r="13" spans="1:4">
      <c r="A13" s="90" t="s">
        <v>37</v>
      </c>
      <c r="B13" s="86">
        <v>24105.3</v>
      </c>
    </row>
    <row r="16" spans="1:4">
      <c r="A16" s="89" t="s">
        <v>260</v>
      </c>
      <c r="B16" s="89" t="s">
        <v>261</v>
      </c>
    </row>
    <row r="17" spans="1:2">
      <c r="A17" s="89" t="s">
        <v>260</v>
      </c>
      <c r="B17" s="89" t="s">
        <v>262</v>
      </c>
    </row>
    <row r="18" spans="1:2">
      <c r="A18" s="89" t="s">
        <v>263</v>
      </c>
      <c r="B18" s="89" t="s">
        <v>264</v>
      </c>
    </row>
    <row r="20" spans="1:2">
      <c r="A20" s="89" t="s">
        <v>265</v>
      </c>
      <c r="B20" s="89" t="s">
        <v>266</v>
      </c>
    </row>
    <row r="22" spans="1:2">
      <c r="A22" s="94" t="s">
        <v>269</v>
      </c>
    </row>
    <row r="23" spans="1:2">
      <c r="A23" s="94" t="s">
        <v>270</v>
      </c>
    </row>
  </sheetData>
  <pageMargins left="0.75" right="0.75" top="1" bottom="1" header="0.5" footer="0.5"/>
  <pageSetup orientation="portrait" horizontalDpi="300" verticalDpi="300" r:id="rId1"/>
  <headerFooter alignWithMargins="0"/>
  <drawing r:id="rId2"/>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sheetPr>
    <tabColor rgb="FF00B0F0"/>
  </sheetPr>
  <dimension ref="A1:K24"/>
  <sheetViews>
    <sheetView zoomScale="85" zoomScaleNormal="85" workbookViewId="0">
      <pane ySplit="1" topLeftCell="A2" activePane="bottomLeft" state="frozen"/>
      <selection activeCell="H12" sqref="H12"/>
      <selection pane="bottomLeft"/>
    </sheetView>
  </sheetViews>
  <sheetFormatPr defaultColWidth="15.6640625" defaultRowHeight="13.2"/>
  <cols>
    <col min="1" max="1" width="15.6640625" style="85"/>
    <col min="2" max="2" width="25.88671875" style="85" customWidth="1"/>
    <col min="3" max="16384" width="15.6640625" style="85"/>
  </cols>
  <sheetData>
    <row r="1" spans="1:9" s="93" customFormat="1" ht="60" customHeight="1"/>
    <row r="2" spans="1:9" ht="15.75" customHeight="1">
      <c r="A2" s="88" t="s">
        <v>302</v>
      </c>
    </row>
    <row r="3" spans="1:9" ht="15.75" customHeight="1">
      <c r="A3" s="88" t="s">
        <v>347</v>
      </c>
    </row>
    <row r="4" spans="1:9" ht="15.75" customHeight="1">
      <c r="A4" s="88" t="s">
        <v>304</v>
      </c>
    </row>
    <row r="6" spans="1:9" ht="15.75" customHeight="1">
      <c r="A6" s="88" t="s">
        <v>254</v>
      </c>
    </row>
    <row r="7" spans="1:9" ht="12.75" customHeight="1">
      <c r="A7" s="87" t="s">
        <v>255</v>
      </c>
      <c r="B7" s="85" t="s">
        <v>305</v>
      </c>
    </row>
    <row r="9" spans="1:9" ht="26.25" customHeight="1">
      <c r="A9" s="802" t="s">
        <v>303</v>
      </c>
      <c r="B9" s="803"/>
      <c r="C9" s="91" t="s">
        <v>306</v>
      </c>
      <c r="D9" s="91" t="s">
        <v>307</v>
      </c>
      <c r="E9" s="91" t="s">
        <v>308</v>
      </c>
      <c r="F9" s="91" t="s">
        <v>37</v>
      </c>
      <c r="G9" s="288"/>
    </row>
    <row r="10" spans="1:9" ht="26.25" customHeight="1">
      <c r="B10" s="92" t="s">
        <v>275</v>
      </c>
    </row>
    <row r="11" spans="1:9">
      <c r="B11" s="90" t="s">
        <v>348</v>
      </c>
      <c r="C11" s="86">
        <v>2</v>
      </c>
      <c r="D11" s="86">
        <v>10.4</v>
      </c>
      <c r="E11" s="86">
        <v>3.1</v>
      </c>
      <c r="F11" s="86">
        <v>17.5</v>
      </c>
      <c r="G11" s="86"/>
    </row>
    <row r="12" spans="1:9" ht="26.4">
      <c r="B12" s="90" t="s">
        <v>276</v>
      </c>
      <c r="C12" s="86">
        <v>796.1</v>
      </c>
      <c r="D12" s="86">
        <v>1609.1</v>
      </c>
      <c r="E12" s="86">
        <v>82.4</v>
      </c>
      <c r="F12" s="86">
        <v>2487</v>
      </c>
      <c r="G12" s="86"/>
      <c r="H12" s="798" t="s">
        <v>624</v>
      </c>
      <c r="I12" s="799"/>
    </row>
    <row r="13" spans="1:9">
      <c r="B13" s="90" t="s">
        <v>37</v>
      </c>
      <c r="C13" s="86">
        <v>794.9</v>
      </c>
      <c r="D13" s="498">
        <v>1622.6</v>
      </c>
      <c r="E13" s="499">
        <v>88.1</v>
      </c>
      <c r="F13" s="86">
        <v>2503.9</v>
      </c>
      <c r="G13" s="86"/>
      <c r="H13" s="289" t="s">
        <v>345</v>
      </c>
      <c r="I13" s="290">
        <f>SUM(D13:E13)</f>
        <v>1710.6999999999998</v>
      </c>
    </row>
    <row r="14" spans="1:9" ht="13.8">
      <c r="H14" s="291" t="s">
        <v>623</v>
      </c>
      <c r="I14" s="292">
        <f>'Age Group 55+'!D12</f>
        <v>6441.0999999999995</v>
      </c>
    </row>
    <row r="15" spans="1:9" ht="13.8">
      <c r="H15" s="293" t="s">
        <v>616</v>
      </c>
      <c r="I15" s="294">
        <f>(I13/I14)*100</f>
        <v>26.559128099237704</v>
      </c>
    </row>
    <row r="16" spans="1:9">
      <c r="A16" s="89" t="s">
        <v>260</v>
      </c>
      <c r="B16" s="89" t="s">
        <v>261</v>
      </c>
    </row>
    <row r="17" spans="1:11">
      <c r="A17" s="89" t="s">
        <v>260</v>
      </c>
      <c r="B17" s="89" t="s">
        <v>262</v>
      </c>
    </row>
    <row r="18" spans="1:11">
      <c r="A18" s="89" t="s">
        <v>263</v>
      </c>
      <c r="B18" s="89" t="s">
        <v>264</v>
      </c>
    </row>
    <row r="20" spans="1:11">
      <c r="A20" s="89" t="s">
        <v>265</v>
      </c>
      <c r="B20" s="89" t="s">
        <v>266</v>
      </c>
    </row>
    <row r="21" spans="1:11">
      <c r="A21" s="89" t="s">
        <v>267</v>
      </c>
      <c r="B21" s="89" t="s">
        <v>268</v>
      </c>
    </row>
    <row r="22" spans="1:11">
      <c r="A22" s="89" t="s">
        <v>273</v>
      </c>
      <c r="B22" s="89" t="s">
        <v>274</v>
      </c>
    </row>
    <row r="23" spans="1:11">
      <c r="A23" s="94" t="s">
        <v>269</v>
      </c>
    </row>
    <row r="24" spans="1:11">
      <c r="A24" s="94" t="s">
        <v>270</v>
      </c>
      <c r="K24" s="473" t="s">
        <v>866</v>
      </c>
    </row>
  </sheetData>
  <mergeCells count="2">
    <mergeCell ref="A9:B9"/>
    <mergeCell ref="H12:I12"/>
  </mergeCells>
  <pageMargins left="0.75" right="0.75" top="1" bottom="1" header="0.5" footer="0.5"/>
  <pageSetup orientation="portrait" horizontalDpi="300" verticalDpi="300" r:id="rId1"/>
  <headerFooter alignWithMargins="0"/>
  <drawing r:id="rId2"/>
  <legacyDrawing r:id="rId3"/>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sheetPr>
    <tabColor rgb="FF00B0F0"/>
  </sheetPr>
  <dimension ref="A1:L28"/>
  <sheetViews>
    <sheetView zoomScale="70" zoomScaleNormal="70" workbookViewId="0">
      <pane ySplit="1" topLeftCell="A8" activePane="bottomLeft" state="frozen"/>
      <selection activeCell="H12" sqref="H12"/>
      <selection pane="bottomLeft"/>
    </sheetView>
  </sheetViews>
  <sheetFormatPr defaultColWidth="15.6640625" defaultRowHeight="27" customHeight="1"/>
  <cols>
    <col min="1" max="1" width="15.6640625" style="85"/>
    <col min="2" max="2" width="29" style="85" customWidth="1"/>
    <col min="3" max="16384" width="15.6640625" style="85"/>
  </cols>
  <sheetData>
    <row r="1" spans="1:12" s="93" customFormat="1" ht="27" customHeight="1"/>
    <row r="2" spans="1:12" ht="27" customHeight="1">
      <c r="A2" s="88" t="s">
        <v>302</v>
      </c>
    </row>
    <row r="3" spans="1:12" ht="27" customHeight="1">
      <c r="A3" s="88" t="s">
        <v>357</v>
      </c>
    </row>
    <row r="4" spans="1:12" ht="27" customHeight="1">
      <c r="A4" s="88" t="s">
        <v>304</v>
      </c>
    </row>
    <row r="6" spans="1:12" ht="27" customHeight="1">
      <c r="A6" s="88" t="s">
        <v>254</v>
      </c>
    </row>
    <row r="7" spans="1:12" ht="27" customHeight="1">
      <c r="A7" s="87" t="s">
        <v>255</v>
      </c>
      <c r="B7" s="85" t="s">
        <v>305</v>
      </c>
    </row>
    <row r="9" spans="1:12" ht="27" customHeight="1">
      <c r="A9" s="802" t="s">
        <v>356</v>
      </c>
      <c r="B9" s="803"/>
      <c r="C9" s="91" t="s">
        <v>352</v>
      </c>
      <c r="D9" s="91" t="s">
        <v>353</v>
      </c>
      <c r="E9" s="91" t="s">
        <v>354</v>
      </c>
      <c r="F9" s="91" t="s">
        <v>37</v>
      </c>
    </row>
    <row r="10" spans="1:12" ht="27" customHeight="1">
      <c r="B10" s="92" t="s">
        <v>257</v>
      </c>
    </row>
    <row r="11" spans="1:12" ht="27" customHeight="1">
      <c r="B11" s="90" t="s">
        <v>222</v>
      </c>
      <c r="C11" s="86">
        <v>4599.3</v>
      </c>
      <c r="D11" s="86">
        <v>0</v>
      </c>
      <c r="E11" s="86">
        <v>0</v>
      </c>
      <c r="F11" s="86">
        <v>4599.3</v>
      </c>
    </row>
    <row r="12" spans="1:12" ht="27" customHeight="1">
      <c r="B12" s="90" t="s">
        <v>39</v>
      </c>
      <c r="C12" s="86">
        <v>554.6</v>
      </c>
      <c r="D12" s="86">
        <v>6553.7</v>
      </c>
      <c r="E12" s="86">
        <v>4310.7</v>
      </c>
      <c r="F12" s="86">
        <v>11421</v>
      </c>
    </row>
    <row r="13" spans="1:12" ht="27" customHeight="1">
      <c r="B13" s="90" t="s">
        <v>40</v>
      </c>
      <c r="C13" s="86">
        <v>277.39999999999998</v>
      </c>
      <c r="D13" s="86">
        <v>641.6</v>
      </c>
      <c r="E13" s="86">
        <v>918.1</v>
      </c>
      <c r="F13" s="86">
        <v>1837.5</v>
      </c>
    </row>
    <row r="14" spans="1:12" ht="27" customHeight="1">
      <c r="B14" s="90" t="s">
        <v>250</v>
      </c>
      <c r="C14" s="86">
        <v>334</v>
      </c>
      <c r="D14" s="86">
        <v>926.2</v>
      </c>
      <c r="E14" s="86">
        <v>2589.6999999999998</v>
      </c>
      <c r="F14" s="86">
        <v>3848.8</v>
      </c>
      <c r="H14" s="798" t="s">
        <v>967</v>
      </c>
      <c r="I14" s="799"/>
      <c r="K14" s="798" t="s">
        <v>968</v>
      </c>
      <c r="L14" s="799"/>
    </row>
    <row r="15" spans="1:12" ht="27" customHeight="1">
      <c r="B15" s="90" t="s">
        <v>258</v>
      </c>
      <c r="C15" s="86">
        <v>255.4</v>
      </c>
      <c r="D15" s="86">
        <v>181.4</v>
      </c>
      <c r="E15" s="86">
        <v>804.7</v>
      </c>
      <c r="F15" s="86">
        <v>1242</v>
      </c>
      <c r="G15"/>
      <c r="H15" s="289" t="s">
        <v>345</v>
      </c>
      <c r="I15" s="290">
        <f>(SUM(E16:E17))</f>
        <v>955</v>
      </c>
      <c r="K15" s="289" t="s">
        <v>345</v>
      </c>
      <c r="L15" s="547">
        <f>SUM(E14:E17)</f>
        <v>4349.3999999999996</v>
      </c>
    </row>
    <row r="16" spans="1:12" ht="27" customHeight="1">
      <c r="B16" s="90" t="s">
        <v>259</v>
      </c>
      <c r="C16" s="86">
        <v>81.2</v>
      </c>
      <c r="D16" s="86">
        <v>109</v>
      </c>
      <c r="E16" s="284">
        <v>913.5</v>
      </c>
      <c r="F16" s="86">
        <v>1099.8</v>
      </c>
      <c r="G16"/>
      <c r="H16" s="291" t="s">
        <v>346</v>
      </c>
      <c r="I16" s="292">
        <f>E18</f>
        <v>9571.7000000000007</v>
      </c>
      <c r="K16" s="291" t="s">
        <v>346</v>
      </c>
      <c r="L16" s="548">
        <f>E18</f>
        <v>9571.7000000000007</v>
      </c>
    </row>
    <row r="17" spans="1:12" ht="27" customHeight="1">
      <c r="B17" s="90" t="s">
        <v>251</v>
      </c>
      <c r="C17" s="86">
        <v>0</v>
      </c>
      <c r="D17" s="86">
        <v>6.6</v>
      </c>
      <c r="E17" s="285">
        <v>41.5</v>
      </c>
      <c r="F17" s="86">
        <v>51.3</v>
      </c>
      <c r="H17" s="293" t="s">
        <v>616</v>
      </c>
      <c r="I17" s="294">
        <f>(SUM(E16:E17)/E18)*100</f>
        <v>9.9773290011178783</v>
      </c>
      <c r="K17" s="293" t="s">
        <v>616</v>
      </c>
      <c r="L17" s="549">
        <f>L15/L16*100</f>
        <v>45.440203934515282</v>
      </c>
    </row>
    <row r="18" spans="1:12" ht="27" customHeight="1">
      <c r="B18" s="90" t="s">
        <v>37</v>
      </c>
      <c r="C18" s="86">
        <v>6099.6</v>
      </c>
      <c r="D18" s="86">
        <v>8425.6</v>
      </c>
      <c r="E18" s="298">
        <v>9571.7000000000007</v>
      </c>
      <c r="F18" s="86">
        <v>24105.3</v>
      </c>
    </row>
    <row r="21" spans="1:12" ht="27" customHeight="1">
      <c r="A21" s="89" t="s">
        <v>260</v>
      </c>
      <c r="B21" s="89" t="s">
        <v>261</v>
      </c>
    </row>
    <row r="22" spans="1:12" ht="27" customHeight="1">
      <c r="A22" s="89" t="s">
        <v>260</v>
      </c>
      <c r="B22" s="89" t="s">
        <v>262</v>
      </c>
    </row>
    <row r="23" spans="1:12" ht="27" customHeight="1">
      <c r="A23" s="89" t="s">
        <v>263</v>
      </c>
      <c r="B23" s="89" t="s">
        <v>264</v>
      </c>
    </row>
    <row r="25" spans="1:12" ht="27" customHeight="1">
      <c r="A25" s="89" t="s">
        <v>265</v>
      </c>
      <c r="B25" s="89" t="s">
        <v>266</v>
      </c>
    </row>
    <row r="26" spans="1:12" ht="27" customHeight="1">
      <c r="A26" s="89" t="s">
        <v>273</v>
      </c>
      <c r="B26" s="89" t="s">
        <v>274</v>
      </c>
    </row>
    <row r="27" spans="1:12" ht="27" customHeight="1">
      <c r="A27" s="94" t="s">
        <v>269</v>
      </c>
    </row>
    <row r="28" spans="1:12" ht="27" customHeight="1">
      <c r="A28" s="94" t="s">
        <v>270</v>
      </c>
    </row>
  </sheetData>
  <mergeCells count="3">
    <mergeCell ref="A9:B9"/>
    <mergeCell ref="H14:I14"/>
    <mergeCell ref="K14:L14"/>
  </mergeCells>
  <pageMargins left="0.75" right="0.75" top="1" bottom="1" header="0.5" footer="0.5"/>
  <pageSetup orientation="portrait" horizontalDpi="300" verticalDpi="300" r:id="rId1"/>
  <headerFooter alignWithMargins="0"/>
  <drawing r:id="rId2"/>
  <legacyDrawing r:id="rId3"/>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F00-000000000000}">
  <sheetPr>
    <tabColor rgb="FF00B0F0"/>
  </sheetPr>
  <dimension ref="A1:I32"/>
  <sheetViews>
    <sheetView zoomScaleNormal="100" workbookViewId="0">
      <pane ySplit="1" topLeftCell="A2" activePane="bottomLeft" state="frozen"/>
      <selection activeCell="D21" sqref="D21:E21"/>
      <selection pane="bottomLeft"/>
    </sheetView>
  </sheetViews>
  <sheetFormatPr defaultColWidth="15.6640625" defaultRowHeight="13.2"/>
  <cols>
    <col min="1" max="1" width="15.6640625" style="100"/>
    <col min="2" max="2" width="37.6640625" style="100" customWidth="1"/>
    <col min="3" max="7" width="15.6640625" style="100"/>
    <col min="8" max="8" width="15.6640625" style="180"/>
    <col min="9" max="16384" width="15.6640625" style="100"/>
  </cols>
  <sheetData>
    <row r="1" spans="1:8" s="99" customFormat="1">
      <c r="H1" s="179"/>
    </row>
    <row r="2" spans="1:8" ht="15.6">
      <c r="A2" s="88" t="s">
        <v>302</v>
      </c>
    </row>
    <row r="3" spans="1:8" ht="15.6">
      <c r="A3" s="88" t="s">
        <v>332</v>
      </c>
    </row>
    <row r="4" spans="1:8" ht="15.6">
      <c r="A4" s="88" t="s">
        <v>304</v>
      </c>
    </row>
    <row r="6" spans="1:8" ht="15.6">
      <c r="A6" s="88" t="s">
        <v>254</v>
      </c>
    </row>
    <row r="7" spans="1:8">
      <c r="A7" s="101" t="s">
        <v>255</v>
      </c>
      <c r="B7" s="100" t="s">
        <v>305</v>
      </c>
    </row>
    <row r="9" spans="1:8" ht="26.4">
      <c r="A9" s="802" t="s">
        <v>333</v>
      </c>
      <c r="B9" s="805"/>
      <c r="C9" s="102" t="s">
        <v>289</v>
      </c>
      <c r="D9" s="102" t="s">
        <v>290</v>
      </c>
      <c r="E9" s="102" t="s">
        <v>291</v>
      </c>
      <c r="F9" s="102" t="s">
        <v>37</v>
      </c>
    </row>
    <row r="10" spans="1:8" ht="39.6">
      <c r="B10" s="92" t="s">
        <v>318</v>
      </c>
    </row>
    <row r="11" spans="1:8">
      <c r="B11" s="103" t="s">
        <v>222</v>
      </c>
      <c r="C11" s="104">
        <v>609.70000000000005</v>
      </c>
      <c r="D11" s="104">
        <v>0</v>
      </c>
      <c r="E11" s="104">
        <v>0</v>
      </c>
      <c r="F11" s="104">
        <v>609.70000000000005</v>
      </c>
    </row>
    <row r="12" spans="1:8">
      <c r="B12" s="103" t="s">
        <v>223</v>
      </c>
      <c r="C12" s="104">
        <v>43.6</v>
      </c>
      <c r="D12" s="104">
        <v>0</v>
      </c>
      <c r="E12" s="104">
        <v>1.6</v>
      </c>
      <c r="F12" s="104">
        <v>52.1</v>
      </c>
    </row>
    <row r="13" spans="1:8">
      <c r="B13" s="103" t="s">
        <v>224</v>
      </c>
      <c r="C13" s="104">
        <v>84</v>
      </c>
      <c r="D13" s="104">
        <v>11.2</v>
      </c>
      <c r="E13" s="104">
        <v>9.3000000000000007</v>
      </c>
      <c r="F13" s="104">
        <v>101.1</v>
      </c>
    </row>
    <row r="14" spans="1:8">
      <c r="B14" s="103" t="s">
        <v>225</v>
      </c>
      <c r="C14" s="104">
        <v>383.7</v>
      </c>
      <c r="D14" s="104">
        <v>33.1</v>
      </c>
      <c r="E14" s="104">
        <v>19.8</v>
      </c>
      <c r="F14" s="104">
        <v>434.7</v>
      </c>
    </row>
    <row r="15" spans="1:8">
      <c r="B15" s="103" t="s">
        <v>226</v>
      </c>
      <c r="C15" s="104">
        <v>3729.1</v>
      </c>
      <c r="D15" s="104">
        <v>93.8</v>
      </c>
      <c r="E15" s="104">
        <v>52.7</v>
      </c>
      <c r="F15" s="104">
        <v>3878.3</v>
      </c>
    </row>
    <row r="16" spans="1:8">
      <c r="B16" s="103" t="s">
        <v>227</v>
      </c>
      <c r="C16" s="104">
        <v>3074.8</v>
      </c>
      <c r="D16" s="104">
        <v>1433</v>
      </c>
      <c r="E16" s="104">
        <v>755</v>
      </c>
      <c r="F16" s="104">
        <v>5267.1</v>
      </c>
    </row>
    <row r="17" spans="1:9">
      <c r="B17" s="103" t="s">
        <v>89</v>
      </c>
      <c r="C17" s="104">
        <v>3963.8</v>
      </c>
      <c r="D17" s="104">
        <v>2218.1999999999998</v>
      </c>
      <c r="E17" s="104">
        <v>1300.0999999999999</v>
      </c>
      <c r="F17" s="104">
        <v>7481.8</v>
      </c>
    </row>
    <row r="18" spans="1:9">
      <c r="B18" s="103" t="s">
        <v>228</v>
      </c>
      <c r="C18" s="104">
        <v>1796.2</v>
      </c>
      <c r="D18" s="299">
        <v>1502.4</v>
      </c>
      <c r="E18" s="300">
        <v>811.1</v>
      </c>
      <c r="F18" s="104">
        <v>4112.1000000000004</v>
      </c>
    </row>
    <row r="19" spans="1:9">
      <c r="B19" s="103" t="s">
        <v>229</v>
      </c>
      <c r="C19" s="104">
        <v>524.9</v>
      </c>
      <c r="D19" s="301">
        <v>606.20000000000005</v>
      </c>
      <c r="E19" s="302">
        <v>304.3</v>
      </c>
      <c r="F19" s="104">
        <v>1431.7</v>
      </c>
      <c r="H19" s="798" t="s">
        <v>625</v>
      </c>
      <c r="I19" s="799"/>
    </row>
    <row r="20" spans="1:9">
      <c r="B20" s="103" t="s">
        <v>230</v>
      </c>
      <c r="C20" s="104">
        <v>311.60000000000002</v>
      </c>
      <c r="D20" s="303">
        <v>289.8</v>
      </c>
      <c r="E20" s="304">
        <v>138.5</v>
      </c>
      <c r="F20" s="104">
        <v>742.2</v>
      </c>
      <c r="H20" s="289" t="s">
        <v>345</v>
      </c>
      <c r="I20" s="290">
        <f>SUM(D18:E20)</f>
        <v>3652.3</v>
      </c>
    </row>
    <row r="21" spans="1:9" ht="13.8">
      <c r="B21" s="103" t="s">
        <v>37</v>
      </c>
      <c r="C21" s="104">
        <v>14532.6</v>
      </c>
      <c r="D21" s="305">
        <v>6181.2</v>
      </c>
      <c r="E21" s="306">
        <v>3389.8</v>
      </c>
      <c r="F21" s="104">
        <v>24105.3</v>
      </c>
      <c r="H21" s="291" t="s">
        <v>346</v>
      </c>
      <c r="I21" s="292">
        <f>SUM(D21:E21)</f>
        <v>9571</v>
      </c>
    </row>
    <row r="22" spans="1:9" ht="13.8">
      <c r="H22" s="293" t="s">
        <v>616</v>
      </c>
      <c r="I22" s="294">
        <f>(I20/SUM(D21:E21))*100</f>
        <v>38.160066868665766</v>
      </c>
    </row>
    <row r="24" spans="1:9">
      <c r="A24" s="89" t="s">
        <v>260</v>
      </c>
      <c r="B24" s="89" t="s">
        <v>261</v>
      </c>
    </row>
    <row r="25" spans="1:9">
      <c r="A25" s="89" t="s">
        <v>260</v>
      </c>
      <c r="B25" s="89" t="s">
        <v>262</v>
      </c>
    </row>
    <row r="26" spans="1:9">
      <c r="A26" s="89" t="s">
        <v>263</v>
      </c>
      <c r="B26" s="89" t="s">
        <v>264</v>
      </c>
    </row>
    <row r="28" spans="1:9">
      <c r="A28" s="89" t="s">
        <v>265</v>
      </c>
      <c r="B28" s="89" t="s">
        <v>266</v>
      </c>
    </row>
    <row r="29" spans="1:9">
      <c r="A29" s="89" t="s">
        <v>267</v>
      </c>
      <c r="B29" s="89" t="s">
        <v>268</v>
      </c>
    </row>
    <row r="30" spans="1:9">
      <c r="A30" s="89" t="s">
        <v>273</v>
      </c>
      <c r="B30" s="89" t="s">
        <v>274</v>
      </c>
    </row>
    <row r="31" spans="1:9">
      <c r="A31" s="105" t="s">
        <v>269</v>
      </c>
    </row>
    <row r="32" spans="1:9">
      <c r="A32" s="105" t="s">
        <v>270</v>
      </c>
    </row>
  </sheetData>
  <mergeCells count="2">
    <mergeCell ref="A9:B9"/>
    <mergeCell ref="H19:I19"/>
  </mergeCells>
  <pageMargins left="0.75" right="0.75" top="1" bottom="1" header="0.5" footer="0.5"/>
  <pageSetup orientation="portrait" horizontalDpi="300" verticalDpi="300" r:id="rId1"/>
  <headerFooter alignWithMargins="0"/>
  <drawing r:id="rId2"/>
  <legacyDrawing r:id="rId3"/>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45AE85-860C-4B7A-AE60-E39DEA71795B}">
  <sheetPr>
    <tabColor rgb="FF00B0F0"/>
  </sheetPr>
  <dimension ref="A1:J32"/>
  <sheetViews>
    <sheetView zoomScale="70" zoomScaleNormal="70" workbookViewId="0">
      <selection activeCell="B9" sqref="B9"/>
    </sheetView>
  </sheetViews>
  <sheetFormatPr defaultColWidth="36.109375" defaultRowHeight="14.4"/>
  <cols>
    <col min="1" max="1" width="9.5546875" style="153" customWidth="1"/>
    <col min="2" max="2" width="48.6640625" style="153" customWidth="1"/>
    <col min="3" max="5" width="17.6640625" style="157" customWidth="1"/>
    <col min="6" max="6" width="10.6640625" style="157" customWidth="1"/>
    <col min="7" max="7" width="8.33203125" style="153" customWidth="1"/>
    <col min="8" max="8" width="13.44140625" style="153" customWidth="1"/>
    <col min="9" max="9" width="11.5546875" style="157" customWidth="1"/>
    <col min="10" max="10" width="22.33203125" style="153" customWidth="1"/>
    <col min="11" max="16384" width="36.109375" style="153"/>
  </cols>
  <sheetData>
    <row r="1" spans="1:9" s="15" customFormat="1">
      <c r="C1" s="193"/>
      <c r="D1" s="193"/>
      <c r="E1" s="193"/>
      <c r="F1" s="193"/>
      <c r="I1" s="193"/>
    </row>
    <row r="2" spans="1:9" s="15" customFormat="1">
      <c r="C2" s="193"/>
      <c r="D2" s="193"/>
      <c r="E2" s="193"/>
      <c r="F2" s="193"/>
      <c r="I2" s="193"/>
    </row>
    <row r="3" spans="1:9" s="15" customFormat="1">
      <c r="C3" s="193"/>
      <c r="D3" s="193"/>
      <c r="E3" s="193"/>
      <c r="F3" s="193"/>
      <c r="I3" s="193"/>
    </row>
    <row r="4" spans="1:9" s="15" customFormat="1">
      <c r="C4" s="193"/>
      <c r="D4" s="193"/>
      <c r="E4" s="193"/>
      <c r="F4" s="193"/>
      <c r="I4" s="193"/>
    </row>
    <row r="5" spans="1:9" s="15" customFormat="1">
      <c r="C5" s="193"/>
      <c r="D5" s="193"/>
      <c r="E5" s="193"/>
      <c r="F5" s="193"/>
      <c r="I5" s="193"/>
    </row>
    <row r="6" spans="1:9" s="15" customFormat="1">
      <c r="C6" s="193"/>
      <c r="D6" s="193"/>
      <c r="E6" s="193"/>
      <c r="F6" s="193"/>
      <c r="I6" s="193"/>
    </row>
    <row r="7" spans="1:9" s="15" customFormat="1">
      <c r="C7" s="193"/>
      <c r="D7" s="193"/>
      <c r="E7" s="193"/>
      <c r="F7" s="193"/>
      <c r="I7" s="193"/>
    </row>
    <row r="8" spans="1:9" ht="15.6">
      <c r="A8" s="88" t="s">
        <v>302</v>
      </c>
    </row>
    <row r="9" spans="1:9" ht="15.6">
      <c r="A9" s="88" t="s">
        <v>534</v>
      </c>
    </row>
    <row r="10" spans="1:9" ht="15.6">
      <c r="A10" s="88" t="s">
        <v>304</v>
      </c>
    </row>
    <row r="12" spans="1:9" ht="15.6">
      <c r="A12" s="88" t="s">
        <v>254</v>
      </c>
    </row>
    <row r="13" spans="1:9">
      <c r="A13" s="154" t="s">
        <v>535</v>
      </c>
      <c r="B13" s="153" t="s">
        <v>305</v>
      </c>
    </row>
    <row r="15" spans="1:9">
      <c r="A15" s="802" t="s">
        <v>366</v>
      </c>
      <c r="B15" s="804"/>
      <c r="C15" s="91" t="s">
        <v>536</v>
      </c>
      <c r="D15" s="91" t="s">
        <v>537</v>
      </c>
      <c r="E15" s="91" t="s">
        <v>344</v>
      </c>
      <c r="F15" s="91" t="s">
        <v>37</v>
      </c>
    </row>
    <row r="16" spans="1:9" ht="26.4">
      <c r="B16" s="92" t="s">
        <v>334</v>
      </c>
    </row>
    <row r="17" spans="1:10" ht="15" thickBot="1">
      <c r="B17" s="90" t="s">
        <v>222</v>
      </c>
      <c r="C17" s="113">
        <v>4599.3</v>
      </c>
      <c r="D17" s="113">
        <v>0</v>
      </c>
      <c r="E17" s="113">
        <v>0</v>
      </c>
      <c r="F17" s="113">
        <v>4599.3</v>
      </c>
    </row>
    <row r="18" spans="1:10" ht="14.4" customHeight="1">
      <c r="B18" s="90" t="s">
        <v>321</v>
      </c>
      <c r="C18" s="113">
        <v>1765.5</v>
      </c>
      <c r="D18" s="194">
        <v>1455.2</v>
      </c>
      <c r="E18" s="195">
        <v>6.5</v>
      </c>
      <c r="F18" s="113">
        <v>3238.5</v>
      </c>
      <c r="H18" s="798" t="s">
        <v>626</v>
      </c>
      <c r="I18" s="799"/>
    </row>
    <row r="19" spans="1:10" ht="15" thickBot="1">
      <c r="B19" s="90" t="s">
        <v>322</v>
      </c>
      <c r="C19" s="113">
        <v>8145.9</v>
      </c>
      <c r="D19" s="307">
        <v>7986.3</v>
      </c>
      <c r="E19" s="308">
        <v>110.1</v>
      </c>
      <c r="F19" s="113">
        <v>16238.8</v>
      </c>
      <c r="H19" s="289" t="s">
        <v>345</v>
      </c>
      <c r="I19" s="309">
        <f>SUM(D19:E19)</f>
        <v>8096.4000000000005</v>
      </c>
    </row>
    <row r="20" spans="1:10" ht="15" thickBot="1">
      <c r="B20" s="90" t="s">
        <v>323</v>
      </c>
      <c r="C20" s="113">
        <v>15.5</v>
      </c>
      <c r="D20" s="113">
        <v>7.5</v>
      </c>
      <c r="E20" s="113">
        <v>0</v>
      </c>
      <c r="F20" s="113">
        <v>25</v>
      </c>
      <c r="H20" s="310" t="s">
        <v>346</v>
      </c>
      <c r="I20" s="311">
        <f>SUM(D18:D19,E18:E19)</f>
        <v>9558.1</v>
      </c>
      <c r="J20" s="153" t="s">
        <v>627</v>
      </c>
    </row>
    <row r="21" spans="1:10">
      <c r="B21" s="90" t="s">
        <v>37</v>
      </c>
      <c r="C21" s="113">
        <v>14532.6</v>
      </c>
      <c r="D21" s="113">
        <v>9453.2000000000007</v>
      </c>
      <c r="E21" s="113">
        <v>120.9</v>
      </c>
      <c r="F21" s="113">
        <v>24105.3</v>
      </c>
      <c r="H21" s="293" t="s">
        <v>616</v>
      </c>
      <c r="I21" s="312">
        <f>I19/I20</f>
        <v>0.84707211684330574</v>
      </c>
    </row>
    <row r="22" spans="1:10">
      <c r="A22" s="89" t="s">
        <v>538</v>
      </c>
    </row>
    <row r="24" spans="1:10">
      <c r="A24" s="89" t="s">
        <v>260</v>
      </c>
      <c r="B24" s="89" t="s">
        <v>261</v>
      </c>
    </row>
    <row r="25" spans="1:10">
      <c r="A25" s="89" t="s">
        <v>260</v>
      </c>
      <c r="B25" s="89" t="s">
        <v>262</v>
      </c>
    </row>
    <row r="26" spans="1:10">
      <c r="A26" s="89" t="s">
        <v>263</v>
      </c>
      <c r="B26" s="154" t="s">
        <v>264</v>
      </c>
    </row>
    <row r="28" spans="1:10">
      <c r="A28" s="89" t="s">
        <v>265</v>
      </c>
      <c r="B28" s="154" t="s">
        <v>266</v>
      </c>
    </row>
    <row r="29" spans="1:10">
      <c r="A29" s="89" t="s">
        <v>267</v>
      </c>
      <c r="B29" s="154" t="s">
        <v>268</v>
      </c>
    </row>
    <row r="30" spans="1:10">
      <c r="A30" s="89" t="s">
        <v>273</v>
      </c>
      <c r="B30" s="154" t="s">
        <v>274</v>
      </c>
    </row>
    <row r="31" spans="1:10">
      <c r="A31" s="155" t="s">
        <v>539</v>
      </c>
    </row>
    <row r="32" spans="1:10">
      <c r="A32" s="155" t="s">
        <v>270</v>
      </c>
    </row>
  </sheetData>
  <mergeCells count="2">
    <mergeCell ref="A15:B15"/>
    <mergeCell ref="H18:I18"/>
  </mergeCells>
  <pageMargins left="0.7" right="0.7" top="0.75" bottom="0.75" header="0.3" footer="0.3"/>
  <drawing r:id="rId1"/>
  <legacy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444-48F0-488C-AB9B-C6794948C534}">
  <sheetPr>
    <tabColor rgb="FF00B0F0"/>
  </sheetPr>
  <dimension ref="A1:I28"/>
  <sheetViews>
    <sheetView zoomScale="70" zoomScaleNormal="70" workbookViewId="0">
      <selection activeCell="E25" sqref="E25"/>
    </sheetView>
  </sheetViews>
  <sheetFormatPr defaultRowHeight="14.4"/>
  <cols>
    <col min="2" max="2" width="42.33203125" customWidth="1"/>
    <col min="3" max="6" width="17.6640625" customWidth="1"/>
    <col min="8" max="8" width="13.33203125" customWidth="1"/>
    <col min="9" max="9" width="8.88671875" style="1"/>
  </cols>
  <sheetData>
    <row r="1" spans="1:9">
      <c r="A1" s="93"/>
      <c r="B1" s="93"/>
      <c r="C1" s="93"/>
      <c r="D1" s="93"/>
      <c r="E1" s="93"/>
      <c r="F1" s="93"/>
    </row>
    <row r="2" spans="1:9" ht="15.6">
      <c r="A2" s="88" t="s">
        <v>302</v>
      </c>
      <c r="B2" s="85"/>
      <c r="C2" s="85"/>
      <c r="D2" s="85"/>
      <c r="E2" s="85"/>
      <c r="F2" s="85"/>
    </row>
    <row r="3" spans="1:9" ht="15.6">
      <c r="A3" s="88" t="s">
        <v>540</v>
      </c>
      <c r="B3" s="85"/>
      <c r="C3" s="85"/>
      <c r="D3" s="85"/>
      <c r="E3" s="85"/>
      <c r="F3" s="85"/>
    </row>
    <row r="4" spans="1:9" ht="15.6">
      <c r="A4" s="88" t="s">
        <v>304</v>
      </c>
      <c r="B4" s="85"/>
      <c r="C4" s="85"/>
      <c r="D4" s="85"/>
      <c r="E4" s="85"/>
      <c r="F4" s="85"/>
    </row>
    <row r="6" spans="1:9" ht="15.6">
      <c r="A6" s="88" t="s">
        <v>254</v>
      </c>
      <c r="B6" s="85"/>
      <c r="C6" s="85"/>
      <c r="D6" s="85"/>
      <c r="E6" s="85"/>
      <c r="F6" s="85"/>
    </row>
    <row r="7" spans="1:9">
      <c r="A7" s="87" t="s">
        <v>535</v>
      </c>
      <c r="B7" s="85" t="s">
        <v>305</v>
      </c>
      <c r="C7" s="85"/>
      <c r="D7" s="85"/>
      <c r="E7" s="85"/>
      <c r="F7" s="85"/>
    </row>
    <row r="9" spans="1:9">
      <c r="A9" s="802" t="s">
        <v>366</v>
      </c>
      <c r="B9" s="803"/>
      <c r="C9" s="91" t="s">
        <v>536</v>
      </c>
      <c r="D9" s="91" t="s">
        <v>537</v>
      </c>
      <c r="E9" s="91" t="s">
        <v>344</v>
      </c>
      <c r="F9" s="91" t="s">
        <v>37</v>
      </c>
    </row>
    <row r="10" spans="1:9">
      <c r="A10" s="85"/>
      <c r="B10" s="92" t="s">
        <v>324</v>
      </c>
      <c r="C10" s="85"/>
      <c r="D10" s="85"/>
      <c r="E10" s="85"/>
      <c r="F10" s="85"/>
    </row>
    <row r="11" spans="1:9">
      <c r="A11" s="85"/>
      <c r="B11" s="90" t="s">
        <v>222</v>
      </c>
      <c r="C11" s="86">
        <v>4599.3</v>
      </c>
      <c r="D11" s="86">
        <v>0</v>
      </c>
      <c r="E11" s="86">
        <v>0</v>
      </c>
      <c r="F11" s="86">
        <v>4599.3</v>
      </c>
    </row>
    <row r="12" spans="1:9">
      <c r="A12" s="85"/>
      <c r="B12" s="90" t="s">
        <v>325</v>
      </c>
      <c r="C12" s="86">
        <v>1379.6</v>
      </c>
      <c r="D12" s="286">
        <v>1206.5999999999999</v>
      </c>
      <c r="E12" s="287">
        <v>2.7</v>
      </c>
      <c r="F12" s="86">
        <v>2588</v>
      </c>
    </row>
    <row r="13" spans="1:9" ht="26.4">
      <c r="A13" s="85"/>
      <c r="B13" s="90" t="s">
        <v>326</v>
      </c>
      <c r="C13" s="86">
        <v>147.69999999999999</v>
      </c>
      <c r="D13" s="86">
        <v>69</v>
      </c>
      <c r="E13" s="86">
        <v>0</v>
      </c>
      <c r="F13" s="86">
        <v>223.1</v>
      </c>
    </row>
    <row r="14" spans="1:9">
      <c r="A14" s="85"/>
      <c r="B14" s="90" t="s">
        <v>327</v>
      </c>
      <c r="C14" s="86">
        <v>47.4</v>
      </c>
      <c r="D14" s="86">
        <v>18.600000000000001</v>
      </c>
      <c r="E14" s="86">
        <v>0</v>
      </c>
      <c r="F14" s="86">
        <v>61.1</v>
      </c>
      <c r="H14" s="817" t="s">
        <v>628</v>
      </c>
      <c r="I14" s="818"/>
    </row>
    <row r="15" spans="1:9">
      <c r="A15" s="85"/>
      <c r="B15" s="90" t="s">
        <v>21</v>
      </c>
      <c r="C15" s="86">
        <v>1913.8</v>
      </c>
      <c r="D15" s="86">
        <v>3650.7</v>
      </c>
      <c r="E15" s="86">
        <v>40</v>
      </c>
      <c r="F15" s="86">
        <v>5607.9</v>
      </c>
      <c r="H15" s="313" t="s">
        <v>345</v>
      </c>
      <c r="I15" s="314">
        <f>SUM(D12:E12)</f>
        <v>1209.3</v>
      </c>
    </row>
    <row r="16" spans="1:9">
      <c r="A16" s="85"/>
      <c r="B16" s="90" t="s">
        <v>22</v>
      </c>
      <c r="C16" s="86">
        <v>6438.2</v>
      </c>
      <c r="D16" s="86">
        <v>4514.3999999999996</v>
      </c>
      <c r="E16" s="86">
        <v>78.2</v>
      </c>
      <c r="F16" s="86">
        <v>11025.1</v>
      </c>
      <c r="H16" s="317" t="s">
        <v>346</v>
      </c>
      <c r="I16" s="318">
        <f>SUM(D17:E17)</f>
        <v>9574.1</v>
      </c>
    </row>
    <row r="17" spans="1:9">
      <c r="A17" s="85"/>
      <c r="B17" s="90" t="s">
        <v>37</v>
      </c>
      <c r="C17" s="86">
        <v>14532.6</v>
      </c>
      <c r="D17" s="315">
        <v>9453.2000000000007</v>
      </c>
      <c r="E17" s="316">
        <v>120.9</v>
      </c>
      <c r="F17" s="86">
        <v>24105.3</v>
      </c>
      <c r="H17" s="293" t="s">
        <v>616</v>
      </c>
      <c r="I17" s="319">
        <f>I15/I16</f>
        <v>0.12630952256608977</v>
      </c>
    </row>
    <row r="18" spans="1:9">
      <c r="A18" s="89" t="s">
        <v>538</v>
      </c>
      <c r="B18" s="85"/>
      <c r="C18" s="85"/>
      <c r="D18" s="85"/>
      <c r="E18" s="85"/>
      <c r="F18" s="85"/>
    </row>
    <row r="20" spans="1:9">
      <c r="A20" s="89" t="s">
        <v>260</v>
      </c>
      <c r="B20" s="89" t="s">
        <v>261</v>
      </c>
      <c r="C20" s="85"/>
      <c r="D20" s="85"/>
      <c r="E20" s="85"/>
      <c r="F20" s="85"/>
    </row>
    <row r="21" spans="1:9">
      <c r="A21" s="89" t="s">
        <v>260</v>
      </c>
      <c r="B21" s="89" t="s">
        <v>262</v>
      </c>
      <c r="C21" s="85"/>
      <c r="D21" s="85"/>
      <c r="E21" s="85"/>
      <c r="F21" s="85"/>
    </row>
    <row r="22" spans="1:9">
      <c r="A22" s="89" t="s">
        <v>263</v>
      </c>
      <c r="B22" s="87" t="s">
        <v>264</v>
      </c>
      <c r="C22" s="85"/>
      <c r="D22" s="85"/>
      <c r="E22" s="85"/>
      <c r="F22" s="85"/>
    </row>
    <row r="24" spans="1:9">
      <c r="A24" s="89" t="s">
        <v>265</v>
      </c>
      <c r="B24" s="87" t="s">
        <v>266</v>
      </c>
      <c r="C24" s="85"/>
      <c r="D24" s="85"/>
      <c r="E24" s="85"/>
      <c r="F24" s="85"/>
    </row>
    <row r="25" spans="1:9">
      <c r="A25" s="89" t="s">
        <v>267</v>
      </c>
      <c r="B25" s="87" t="s">
        <v>268</v>
      </c>
      <c r="C25" s="85"/>
      <c r="D25" s="85"/>
      <c r="E25" s="85"/>
      <c r="F25" s="85"/>
    </row>
    <row r="26" spans="1:9">
      <c r="A26" s="89" t="s">
        <v>273</v>
      </c>
      <c r="B26" s="87" t="s">
        <v>274</v>
      </c>
      <c r="C26" s="85"/>
      <c r="D26" s="85"/>
      <c r="E26" s="85"/>
      <c r="F26" s="85"/>
    </row>
    <row r="27" spans="1:9">
      <c r="A27" s="94" t="s">
        <v>539</v>
      </c>
      <c r="B27" s="85"/>
      <c r="C27" s="85"/>
      <c r="D27" s="85"/>
      <c r="E27" s="85"/>
      <c r="F27" s="85"/>
    </row>
    <row r="28" spans="1:9">
      <c r="A28" s="94" t="s">
        <v>270</v>
      </c>
      <c r="B28" s="85"/>
      <c r="C28" s="85"/>
      <c r="D28" s="85"/>
      <c r="E28" s="85"/>
      <c r="F28" s="85"/>
    </row>
  </sheetData>
  <mergeCells count="2">
    <mergeCell ref="A9:B9"/>
    <mergeCell ref="H14:I14"/>
  </mergeCells>
  <pageMargins left="0.7" right="0.7" top="0.75" bottom="0.75" header="0.3" footer="0.3"/>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92BCB9-2F38-4C4E-A1F4-89BD00D11FA9}">
  <sheetPr>
    <tabColor rgb="FF00B0F0"/>
  </sheetPr>
  <dimension ref="A1:I29"/>
  <sheetViews>
    <sheetView zoomScale="85" zoomScaleNormal="85" workbookViewId="0">
      <pane ySplit="1" topLeftCell="A2" activePane="bottomLeft" state="frozen"/>
      <selection activeCell="I18" sqref="I18"/>
      <selection pane="bottomLeft" activeCell="H15" sqref="H15:I18"/>
    </sheetView>
  </sheetViews>
  <sheetFormatPr defaultColWidth="15.6640625" defaultRowHeight="13.2"/>
  <cols>
    <col min="1" max="16384" width="15.6640625" style="187"/>
  </cols>
  <sheetData>
    <row r="1" spans="1:9" s="186" customFormat="1" ht="60" customHeight="1"/>
    <row r="2" spans="1:9" ht="15.75" customHeight="1">
      <c r="A2" s="88" t="s">
        <v>311</v>
      </c>
    </row>
    <row r="3" spans="1:9" ht="15.75" customHeight="1">
      <c r="A3" s="88" t="s">
        <v>530</v>
      </c>
    </row>
    <row r="4" spans="1:9" ht="15.75" customHeight="1">
      <c r="A4" s="88" t="s">
        <v>312</v>
      </c>
    </row>
    <row r="6" spans="1:9" ht="15.75" customHeight="1">
      <c r="A6" s="88" t="s">
        <v>254</v>
      </c>
    </row>
    <row r="7" spans="1:9" ht="12.75" customHeight="1">
      <c r="A7" s="188" t="s">
        <v>255</v>
      </c>
      <c r="B7" s="187" t="s">
        <v>313</v>
      </c>
    </row>
    <row r="9" spans="1:9" ht="26.25" customHeight="1">
      <c r="A9" s="802" t="s">
        <v>367</v>
      </c>
      <c r="B9" s="819"/>
      <c r="C9" s="189" t="s">
        <v>289</v>
      </c>
      <c r="D9" s="189" t="s">
        <v>377</v>
      </c>
      <c r="E9" s="189" t="s">
        <v>378</v>
      </c>
      <c r="F9" s="189" t="s">
        <v>37</v>
      </c>
    </row>
    <row r="10" spans="1:9" ht="26.25" customHeight="1">
      <c r="B10" s="92" t="s">
        <v>314</v>
      </c>
    </row>
    <row r="11" spans="1:9">
      <c r="B11" s="190" t="s">
        <v>222</v>
      </c>
      <c r="C11" s="191">
        <v>0</v>
      </c>
      <c r="D11" s="191">
        <v>0</v>
      </c>
      <c r="E11" s="191">
        <v>0</v>
      </c>
      <c r="F11" s="191">
        <v>0</v>
      </c>
    </row>
    <row r="12" spans="1:9">
      <c r="B12" s="190" t="s">
        <v>315</v>
      </c>
      <c r="C12" s="191">
        <v>893.2</v>
      </c>
      <c r="D12" s="191">
        <v>414</v>
      </c>
      <c r="E12" s="191">
        <v>394.1</v>
      </c>
      <c r="F12" s="191">
        <v>1705.3</v>
      </c>
    </row>
    <row r="13" spans="1:9" ht="26.4">
      <c r="B13" s="190" t="s">
        <v>283</v>
      </c>
      <c r="C13" s="191">
        <v>2274.6</v>
      </c>
      <c r="D13" s="191">
        <v>1718.9</v>
      </c>
      <c r="E13" s="191">
        <v>1171.5999999999999</v>
      </c>
      <c r="F13" s="191">
        <v>5165.8</v>
      </c>
    </row>
    <row r="14" spans="1:9" ht="26.4">
      <c r="B14" s="190" t="s">
        <v>284</v>
      </c>
      <c r="C14" s="191">
        <v>607.9</v>
      </c>
      <c r="D14" s="191">
        <v>464.4</v>
      </c>
      <c r="E14" s="191">
        <v>238.1</v>
      </c>
      <c r="F14" s="191">
        <v>1311.2</v>
      </c>
    </row>
    <row r="15" spans="1:9" ht="26.4">
      <c r="B15" s="190" t="s">
        <v>316</v>
      </c>
      <c r="C15" s="191">
        <v>141.69999999999999</v>
      </c>
      <c r="D15" s="324">
        <v>118.5</v>
      </c>
      <c r="E15" s="325">
        <v>58.7</v>
      </c>
      <c r="F15" s="191">
        <v>315.89999999999998</v>
      </c>
      <c r="H15" s="817" t="s">
        <v>629</v>
      </c>
      <c r="I15" s="818"/>
    </row>
    <row r="16" spans="1:9" ht="26.4">
      <c r="B16" s="190" t="s">
        <v>317</v>
      </c>
      <c r="C16" s="191">
        <v>146.4</v>
      </c>
      <c r="D16" s="326">
        <v>112</v>
      </c>
      <c r="E16" s="327">
        <v>36.200000000000003</v>
      </c>
      <c r="F16" s="191">
        <v>298.60000000000002</v>
      </c>
      <c r="H16" s="406" t="s">
        <v>345</v>
      </c>
      <c r="I16" s="407">
        <f>SUM(D15:E17)</f>
        <v>333.29999999999995</v>
      </c>
    </row>
    <row r="17" spans="1:9" ht="26.4">
      <c r="B17" s="190" t="s">
        <v>286</v>
      </c>
      <c r="C17" s="191">
        <v>0.5</v>
      </c>
      <c r="D17" s="328">
        <v>2.9</v>
      </c>
      <c r="E17" s="329">
        <v>5</v>
      </c>
      <c r="F17" s="191">
        <v>9</v>
      </c>
      <c r="H17" s="408" t="s">
        <v>346</v>
      </c>
      <c r="I17" s="409">
        <f>SUM(D18:E18)</f>
        <v>4739.5</v>
      </c>
    </row>
    <row r="18" spans="1:9">
      <c r="B18" s="190" t="s">
        <v>37</v>
      </c>
      <c r="C18" s="191">
        <v>4067.9</v>
      </c>
      <c r="D18" s="330">
        <v>2838.4</v>
      </c>
      <c r="E18" s="331">
        <v>1901.1</v>
      </c>
      <c r="F18" s="191">
        <v>8807.2999999999993</v>
      </c>
      <c r="H18" s="293" t="s">
        <v>616</v>
      </c>
      <c r="I18" s="410">
        <f>I16/I17*100</f>
        <v>7.0323873826352985</v>
      </c>
    </row>
    <row r="21" spans="1:9">
      <c r="A21" s="89" t="s">
        <v>260</v>
      </c>
      <c r="B21" s="89" t="s">
        <v>261</v>
      </c>
    </row>
    <row r="22" spans="1:9">
      <c r="A22" s="89" t="s">
        <v>260</v>
      </c>
      <c r="B22" s="89" t="s">
        <v>262</v>
      </c>
    </row>
    <row r="23" spans="1:9">
      <c r="A23" s="89" t="s">
        <v>263</v>
      </c>
      <c r="B23" s="89" t="s">
        <v>264</v>
      </c>
    </row>
    <row r="25" spans="1:9">
      <c r="A25" s="89" t="s">
        <v>265</v>
      </c>
      <c r="B25" s="89" t="s">
        <v>266</v>
      </c>
    </row>
    <row r="26" spans="1:9">
      <c r="A26" s="89" t="s">
        <v>267</v>
      </c>
      <c r="B26" s="89" t="s">
        <v>268</v>
      </c>
    </row>
    <row r="27" spans="1:9">
      <c r="A27" s="89" t="s">
        <v>273</v>
      </c>
      <c r="B27" s="89" t="s">
        <v>274</v>
      </c>
    </row>
    <row r="28" spans="1:9">
      <c r="A28" s="192" t="s">
        <v>269</v>
      </c>
    </row>
    <row r="29" spans="1:9">
      <c r="A29" s="192" t="s">
        <v>270</v>
      </c>
    </row>
  </sheetData>
  <mergeCells count="2">
    <mergeCell ref="A9:B9"/>
    <mergeCell ref="H15:I15"/>
  </mergeCells>
  <pageMargins left="0.75" right="0.75" top="1" bottom="1" header="0.5" footer="0.5"/>
  <pageSetup orientation="portrait" horizontalDpi="300" verticalDpi="300" r:id="rId1"/>
  <headerFooter alignWithMargins="0"/>
  <drawing r:id="rId2"/>
  <legacyDrawing r:id="rId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A40450-D204-4DA0-9E93-C61659D44525}">
  <sheetPr>
    <tabColor theme="1"/>
  </sheetPr>
  <dimension ref="A1"/>
  <sheetViews>
    <sheetView workbookViewId="0">
      <selection activeCell="H35" sqref="H35"/>
    </sheetView>
  </sheetViews>
  <sheetFormatPr defaultRowHeight="14.4"/>
  <cols>
    <col min="1" max="16384" width="8.88671875" style="441"/>
  </cols>
  <sheetData/>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F52AC3-721E-418A-869C-43CBBA767DB5}">
  <sheetPr>
    <tabColor theme="0" tint="-0.249977111117893"/>
  </sheetPr>
  <dimension ref="A1:D23"/>
  <sheetViews>
    <sheetView workbookViewId="0">
      <pane ySplit="1" topLeftCell="A2" activePane="bottomLeft" state="frozen"/>
      <selection activeCell="H15" sqref="H15"/>
      <selection pane="bottomLeft" activeCell="E12" sqref="E12"/>
    </sheetView>
  </sheetViews>
  <sheetFormatPr defaultColWidth="15.6640625" defaultRowHeight="13.2"/>
  <cols>
    <col min="1" max="1" width="20.33203125" style="85" customWidth="1"/>
    <col min="2" max="3" width="15.6640625" style="85"/>
    <col min="4" max="4" width="19.5546875" style="85" customWidth="1"/>
    <col min="5" max="16384" width="15.6640625" style="85"/>
  </cols>
  <sheetData>
    <row r="1" spans="1:4" s="93" customFormat="1" ht="60" customHeight="1"/>
    <row r="2" spans="1:4" ht="15.75" customHeight="1">
      <c r="A2" s="88" t="s">
        <v>302</v>
      </c>
    </row>
    <row r="3" spans="1:4" ht="15.75" customHeight="1">
      <c r="A3" s="88" t="s">
        <v>799</v>
      </c>
    </row>
    <row r="4" spans="1:4" ht="15.75" customHeight="1">
      <c r="A4" s="88" t="s">
        <v>304</v>
      </c>
    </row>
    <row r="6" spans="1:4" ht="15.75" customHeight="1">
      <c r="A6" s="88" t="s">
        <v>254</v>
      </c>
    </row>
    <row r="7" spans="1:4" ht="12.75" customHeight="1">
      <c r="A7" s="87" t="s">
        <v>255</v>
      </c>
      <c r="B7" s="85" t="s">
        <v>305</v>
      </c>
    </row>
    <row r="9" spans="1:4" ht="26.25" customHeight="1" thickBot="1">
      <c r="A9" s="92" t="s">
        <v>799</v>
      </c>
    </row>
    <row r="10" spans="1:4" ht="13.8" thickBot="1">
      <c r="A10" s="90" t="s">
        <v>775</v>
      </c>
      <c r="B10" s="86">
        <v>20719.3</v>
      </c>
      <c r="D10" s="497" t="s">
        <v>977</v>
      </c>
    </row>
    <row r="11" spans="1:4" ht="13.8" thickBot="1">
      <c r="A11" s="494" t="s">
        <v>800</v>
      </c>
      <c r="B11" s="574">
        <v>3298.8</v>
      </c>
      <c r="D11" s="557">
        <f>SUM(B11:B12)</f>
        <v>3383.9</v>
      </c>
    </row>
    <row r="12" spans="1:4" ht="13.8" thickBot="1">
      <c r="A12" s="494" t="s">
        <v>801</v>
      </c>
      <c r="B12" s="575">
        <v>85.1</v>
      </c>
    </row>
    <row r="13" spans="1:4">
      <c r="A13" s="90" t="s">
        <v>37</v>
      </c>
      <c r="B13" s="86">
        <v>24105.3</v>
      </c>
    </row>
    <row r="16" spans="1:4">
      <c r="A16" s="89" t="s">
        <v>260</v>
      </c>
      <c r="B16" s="89" t="s">
        <v>261</v>
      </c>
    </row>
    <row r="17" spans="1:2">
      <c r="A17" s="89" t="s">
        <v>260</v>
      </c>
      <c r="B17" s="89" t="s">
        <v>262</v>
      </c>
    </row>
    <row r="18" spans="1:2">
      <c r="A18" s="89" t="s">
        <v>263</v>
      </c>
      <c r="B18" s="89" t="s">
        <v>264</v>
      </c>
    </row>
    <row r="20" spans="1:2">
      <c r="A20" s="89" t="s">
        <v>265</v>
      </c>
      <c r="B20" s="89" t="s">
        <v>266</v>
      </c>
    </row>
    <row r="22" spans="1:2">
      <c r="A22" s="94" t="s">
        <v>269</v>
      </c>
    </row>
    <row r="23" spans="1:2">
      <c r="A23" s="94" t="s">
        <v>270</v>
      </c>
    </row>
  </sheetData>
  <pageMargins left="0.75" right="0.75" top="1" bottom="1" header="0.5" footer="0.5"/>
  <pageSetup orientation="portrait" horizontalDpi="300" verticalDpi="300" r:id="rId1"/>
  <headerFooter alignWithMargin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98C19B-E4E8-48B1-91DF-03407BBB6425}">
  <sheetPr>
    <tabColor theme="1"/>
  </sheetPr>
  <dimension ref="A1"/>
  <sheetViews>
    <sheetView workbookViewId="0">
      <selection activeCell="E5" sqref="A1:XFD1048576"/>
    </sheetView>
  </sheetViews>
  <sheetFormatPr defaultRowHeight="14.4"/>
  <cols>
    <col min="1" max="16384" width="8.88671875" style="441"/>
  </cols>
  <sheetData/>
  <pageMargins left="0.7" right="0.7" top="0.75" bottom="0.75" header="0.3" footer="0.3"/>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7A16D6-8047-4B82-B467-7D68241DA602}">
  <sheetPr>
    <tabColor theme="0" tint="-0.249977111117893"/>
  </sheetPr>
  <dimension ref="A1:I32"/>
  <sheetViews>
    <sheetView zoomScale="85" zoomScaleNormal="85" workbookViewId="0">
      <pane ySplit="1" topLeftCell="A2" activePane="bottomLeft" state="frozen"/>
      <selection activeCell="H15" sqref="H15"/>
      <selection pane="bottomLeft"/>
    </sheetView>
  </sheetViews>
  <sheetFormatPr defaultColWidth="15.6640625" defaultRowHeight="13.2"/>
  <cols>
    <col min="1" max="1" width="15.6640625" style="475"/>
    <col min="2" max="2" width="37.6640625" style="475" customWidth="1"/>
    <col min="3" max="16384" width="15.6640625" style="475"/>
  </cols>
  <sheetData>
    <row r="1" spans="1:6" s="474" customFormat="1"/>
    <row r="2" spans="1:6" ht="15.6">
      <c r="A2" s="88" t="s">
        <v>302</v>
      </c>
    </row>
    <row r="3" spans="1:6" ht="15.6">
      <c r="A3" s="88" t="s">
        <v>332</v>
      </c>
    </row>
    <row r="4" spans="1:6" ht="15.6">
      <c r="A4" s="88" t="s">
        <v>304</v>
      </c>
    </row>
    <row r="6" spans="1:6" ht="15.6">
      <c r="A6" s="88" t="s">
        <v>254</v>
      </c>
    </row>
    <row r="7" spans="1:6">
      <c r="A7" s="476" t="s">
        <v>255</v>
      </c>
      <c r="B7" s="475" t="s">
        <v>305</v>
      </c>
    </row>
    <row r="9" spans="1:6" ht="26.4">
      <c r="A9" s="802" t="s">
        <v>333</v>
      </c>
      <c r="B9" s="820"/>
      <c r="C9" s="477" t="s">
        <v>289</v>
      </c>
      <c r="D9" s="477" t="s">
        <v>290</v>
      </c>
      <c r="E9" s="477" t="s">
        <v>291</v>
      </c>
      <c r="F9" s="477" t="s">
        <v>37</v>
      </c>
    </row>
    <row r="10" spans="1:6" ht="39.6">
      <c r="B10" s="92" t="s">
        <v>318</v>
      </c>
    </row>
    <row r="11" spans="1:6">
      <c r="B11" s="478" t="s">
        <v>222</v>
      </c>
      <c r="C11" s="479">
        <v>609.70000000000005</v>
      </c>
      <c r="D11" s="479">
        <v>0</v>
      </c>
      <c r="E11" s="479">
        <v>0</v>
      </c>
      <c r="F11" s="479">
        <v>609.70000000000005</v>
      </c>
    </row>
    <row r="12" spans="1:6">
      <c r="B12" s="478" t="s">
        <v>223</v>
      </c>
      <c r="C12" s="479">
        <v>43.6</v>
      </c>
      <c r="D12" s="479">
        <v>0</v>
      </c>
      <c r="E12" s="479">
        <v>1.6</v>
      </c>
      <c r="F12" s="479">
        <v>52.1</v>
      </c>
    </row>
    <row r="13" spans="1:6">
      <c r="B13" s="478" t="s">
        <v>224</v>
      </c>
      <c r="C13" s="479">
        <v>84</v>
      </c>
      <c r="D13" s="479">
        <v>11.2</v>
      </c>
      <c r="E13" s="479">
        <v>9.3000000000000007</v>
      </c>
      <c r="F13" s="479">
        <v>101.1</v>
      </c>
    </row>
    <row r="14" spans="1:6">
      <c r="B14" s="478" t="s">
        <v>225</v>
      </c>
      <c r="C14" s="479">
        <v>383.7</v>
      </c>
      <c r="D14" s="479">
        <v>33.1</v>
      </c>
      <c r="E14" s="479">
        <v>19.8</v>
      </c>
      <c r="F14" s="479">
        <v>434.7</v>
      </c>
    </row>
    <row r="15" spans="1:6">
      <c r="B15" s="478" t="s">
        <v>226</v>
      </c>
      <c r="C15" s="479">
        <v>3729.1</v>
      </c>
      <c r="D15" s="479">
        <v>93.8</v>
      </c>
      <c r="E15" s="479">
        <v>52.7</v>
      </c>
      <c r="F15" s="479">
        <v>3878.3</v>
      </c>
    </row>
    <row r="16" spans="1:6">
      <c r="B16" s="478" t="s">
        <v>227</v>
      </c>
      <c r="C16" s="479">
        <v>3074.8</v>
      </c>
      <c r="D16" s="479">
        <v>1433</v>
      </c>
      <c r="E16" s="479">
        <v>755</v>
      </c>
      <c r="F16" s="479">
        <v>5267.1</v>
      </c>
    </row>
    <row r="17" spans="1:9" ht="13.8" thickBot="1">
      <c r="B17" s="478" t="s">
        <v>89</v>
      </c>
      <c r="C17" s="479">
        <v>3963.8</v>
      </c>
      <c r="D17" s="479">
        <v>2218.1999999999998</v>
      </c>
      <c r="E17" s="479">
        <v>1300.0999999999999</v>
      </c>
      <c r="F17" s="479">
        <v>7481.8</v>
      </c>
    </row>
    <row r="18" spans="1:9">
      <c r="B18" s="478" t="s">
        <v>228</v>
      </c>
      <c r="C18" s="479">
        <v>1796.2</v>
      </c>
      <c r="D18" s="576">
        <v>1502.4</v>
      </c>
      <c r="E18" s="479">
        <v>811.1</v>
      </c>
      <c r="F18" s="479">
        <v>4112.1000000000004</v>
      </c>
      <c r="H18" s="821" t="s">
        <v>978</v>
      </c>
      <c r="I18" s="822"/>
    </row>
    <row r="19" spans="1:9">
      <c r="B19" s="478" t="s">
        <v>229</v>
      </c>
      <c r="C19" s="479">
        <v>524.9</v>
      </c>
      <c r="D19" s="577">
        <v>606.20000000000005</v>
      </c>
      <c r="E19" s="479">
        <v>304.3</v>
      </c>
      <c r="F19" s="479">
        <v>1431.7</v>
      </c>
      <c r="H19" s="580" t="s">
        <v>345</v>
      </c>
      <c r="I19" s="581">
        <f>SUM(D18:D20)</f>
        <v>2398.4000000000005</v>
      </c>
    </row>
    <row r="20" spans="1:9" ht="13.8" thickBot="1">
      <c r="B20" s="478" t="s">
        <v>230</v>
      </c>
      <c r="C20" s="479">
        <v>311.60000000000002</v>
      </c>
      <c r="D20" s="578">
        <v>289.8</v>
      </c>
      <c r="E20" s="479">
        <v>138.5</v>
      </c>
      <c r="F20" s="479">
        <v>742.2</v>
      </c>
      <c r="H20" s="582" t="s">
        <v>346</v>
      </c>
      <c r="I20" s="583">
        <f>D21</f>
        <v>6181.2</v>
      </c>
    </row>
    <row r="21" spans="1:9" ht="13.8" thickBot="1">
      <c r="B21" s="478" t="s">
        <v>37</v>
      </c>
      <c r="C21" s="479">
        <v>14532.6</v>
      </c>
      <c r="D21" s="579">
        <v>6181.2</v>
      </c>
      <c r="E21" s="479">
        <v>3389.8</v>
      </c>
      <c r="F21" s="479">
        <v>24105.3</v>
      </c>
      <c r="H21" s="584" t="s">
        <v>863</v>
      </c>
      <c r="I21" s="585">
        <f>SUM(D18:D20)/D21*100</f>
        <v>38.801527211544695</v>
      </c>
    </row>
    <row r="24" spans="1:9">
      <c r="A24" s="89" t="s">
        <v>260</v>
      </c>
      <c r="B24" s="89" t="s">
        <v>261</v>
      </c>
    </row>
    <row r="25" spans="1:9">
      <c r="A25" s="89" t="s">
        <v>260</v>
      </c>
      <c r="B25" s="89" t="s">
        <v>262</v>
      </c>
    </row>
    <row r="26" spans="1:9">
      <c r="A26" s="89" t="s">
        <v>263</v>
      </c>
      <c r="B26" s="89" t="s">
        <v>264</v>
      </c>
    </row>
    <row r="28" spans="1:9">
      <c r="A28" s="89" t="s">
        <v>265</v>
      </c>
      <c r="B28" s="89" t="s">
        <v>266</v>
      </c>
    </row>
    <row r="29" spans="1:9">
      <c r="A29" s="89" t="s">
        <v>267</v>
      </c>
      <c r="B29" s="89" t="s">
        <v>268</v>
      </c>
    </row>
    <row r="30" spans="1:9">
      <c r="A30" s="89" t="s">
        <v>273</v>
      </c>
      <c r="B30" s="89" t="s">
        <v>274</v>
      </c>
    </row>
    <row r="31" spans="1:9">
      <c r="A31" s="480" t="s">
        <v>269</v>
      </c>
    </row>
    <row r="32" spans="1:9">
      <c r="A32" s="480" t="s">
        <v>270</v>
      </c>
    </row>
  </sheetData>
  <mergeCells count="2">
    <mergeCell ref="A9:B9"/>
    <mergeCell ref="H18:I18"/>
  </mergeCells>
  <pageMargins left="0.75" right="0.75" top="1" bottom="1" header="0.5" footer="0.5"/>
  <pageSetup orientation="portrait" horizontalDpi="300" verticalDpi="300" r:id="rId1"/>
  <headerFooter alignWithMargins="0"/>
  <drawing r:id="rId2"/>
  <legacyDrawing r:id="rId3"/>
</worksheet>
</file>

<file path=xl/worksheets/sheet5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30D1A3-6FF4-47EF-8D26-C6E225371D18}">
  <sheetPr>
    <tabColor theme="0" tint="-0.249977111117893"/>
  </sheetPr>
  <dimension ref="A1:G28"/>
  <sheetViews>
    <sheetView zoomScale="70" zoomScaleNormal="70" workbookViewId="0">
      <pane ySplit="1" topLeftCell="A5" activePane="bottomLeft" state="frozen"/>
      <selection activeCell="H15" sqref="H15"/>
      <selection pane="bottomLeft" activeCell="H15" sqref="H15"/>
    </sheetView>
  </sheetViews>
  <sheetFormatPr defaultColWidth="15.6640625" defaultRowHeight="27" customHeight="1"/>
  <cols>
    <col min="1" max="1" width="15.6640625" style="85"/>
    <col min="2" max="2" width="29" style="85" customWidth="1"/>
    <col min="3" max="16384" width="15.6640625" style="85"/>
  </cols>
  <sheetData>
    <row r="1" spans="1:7" s="93" customFormat="1" ht="27" customHeight="1"/>
    <row r="2" spans="1:7" ht="27" customHeight="1">
      <c r="A2" s="88" t="s">
        <v>302</v>
      </c>
    </row>
    <row r="3" spans="1:7" ht="27" customHeight="1">
      <c r="A3" s="88" t="s">
        <v>357</v>
      </c>
    </row>
    <row r="4" spans="1:7" ht="27" customHeight="1">
      <c r="A4" s="88" t="s">
        <v>304</v>
      </c>
    </row>
    <row r="6" spans="1:7" ht="27" customHeight="1">
      <c r="A6" s="88" t="s">
        <v>254</v>
      </c>
    </row>
    <row r="7" spans="1:7" ht="27" customHeight="1">
      <c r="A7" s="87" t="s">
        <v>255</v>
      </c>
      <c r="B7" s="85" t="s">
        <v>305</v>
      </c>
    </row>
    <row r="9" spans="1:7" ht="27" customHeight="1">
      <c r="A9" s="802" t="s">
        <v>356</v>
      </c>
      <c r="B9" s="803"/>
      <c r="C9" s="91" t="s">
        <v>352</v>
      </c>
      <c r="D9" s="91" t="s">
        <v>353</v>
      </c>
      <c r="E9" s="91" t="s">
        <v>354</v>
      </c>
      <c r="F9" s="91" t="s">
        <v>37</v>
      </c>
    </row>
    <row r="10" spans="1:7" ht="27" customHeight="1">
      <c r="B10" s="92" t="s">
        <v>257</v>
      </c>
    </row>
    <row r="11" spans="1:7" ht="27" customHeight="1">
      <c r="B11" s="90" t="s">
        <v>222</v>
      </c>
      <c r="C11" s="86">
        <v>4599.3</v>
      </c>
      <c r="D11" s="86">
        <v>0</v>
      </c>
      <c r="E11" s="86">
        <v>0</v>
      </c>
      <c r="F11" s="86">
        <v>4599.3</v>
      </c>
    </row>
    <row r="12" spans="1:7" ht="27" customHeight="1">
      <c r="B12" s="90" t="s">
        <v>39</v>
      </c>
      <c r="C12" s="86">
        <v>554.6</v>
      </c>
      <c r="D12" s="86">
        <v>6553.7</v>
      </c>
      <c r="E12" s="86">
        <v>4310.7</v>
      </c>
      <c r="F12" s="86">
        <v>11421</v>
      </c>
    </row>
    <row r="13" spans="1:7" ht="27" customHeight="1">
      <c r="B13" s="90" t="s">
        <v>40</v>
      </c>
      <c r="C13" s="86">
        <v>277.39999999999998</v>
      </c>
      <c r="D13" s="86">
        <v>641.6</v>
      </c>
      <c r="E13" s="86">
        <v>918.1</v>
      </c>
      <c r="F13" s="86">
        <v>1837.5</v>
      </c>
    </row>
    <row r="14" spans="1:7" ht="27" customHeight="1">
      <c r="B14" s="90" t="s">
        <v>250</v>
      </c>
      <c r="C14" s="86">
        <v>334</v>
      </c>
      <c r="D14" s="86">
        <v>926.2</v>
      </c>
      <c r="E14" s="86">
        <v>2589.6999999999998</v>
      </c>
      <c r="F14" s="86">
        <v>3848.8</v>
      </c>
    </row>
    <row r="15" spans="1:7" ht="27" customHeight="1" thickBot="1">
      <c r="B15" s="90" t="s">
        <v>258</v>
      </c>
      <c r="C15" s="86">
        <v>255.4</v>
      </c>
      <c r="D15" s="86">
        <v>181.4</v>
      </c>
      <c r="E15" s="86">
        <v>804.7</v>
      </c>
      <c r="F15" s="86">
        <v>1242</v>
      </c>
    </row>
    <row r="16" spans="1:7" ht="27" customHeight="1" thickBot="1">
      <c r="B16" s="90" t="s">
        <v>259</v>
      </c>
      <c r="C16" s="86">
        <v>81.2</v>
      </c>
      <c r="D16" s="468">
        <v>109</v>
      </c>
      <c r="E16" s="86">
        <v>913.5</v>
      </c>
      <c r="F16" s="86">
        <v>1099.8</v>
      </c>
      <c r="G16" s="466">
        <f>SUM(D16:D17)/D18*100</f>
        <v>1.3720091150778579</v>
      </c>
    </row>
    <row r="17" spans="1:6" ht="27" customHeight="1">
      <c r="B17" s="90" t="s">
        <v>251</v>
      </c>
      <c r="C17" s="86">
        <v>0</v>
      </c>
      <c r="D17" s="468">
        <v>6.6</v>
      </c>
      <c r="E17" s="86">
        <v>41.5</v>
      </c>
      <c r="F17" s="86">
        <v>51.3</v>
      </c>
    </row>
    <row r="18" spans="1:6" ht="27" customHeight="1">
      <c r="B18" s="90" t="s">
        <v>37</v>
      </c>
      <c r="C18" s="86">
        <v>6099.6</v>
      </c>
      <c r="D18" s="86">
        <v>8425.6</v>
      </c>
      <c r="E18" s="86">
        <v>9571.7000000000007</v>
      </c>
      <c r="F18" s="86">
        <v>24105.3</v>
      </c>
    </row>
    <row r="21" spans="1:6" ht="27" customHeight="1">
      <c r="A21" s="89" t="s">
        <v>260</v>
      </c>
      <c r="B21" s="89" t="s">
        <v>261</v>
      </c>
    </row>
    <row r="22" spans="1:6" ht="27" customHeight="1">
      <c r="A22" s="89" t="s">
        <v>260</v>
      </c>
      <c r="B22" s="89" t="s">
        <v>262</v>
      </c>
    </row>
    <row r="23" spans="1:6" ht="27" customHeight="1">
      <c r="A23" s="89" t="s">
        <v>263</v>
      </c>
      <c r="B23" s="89" t="s">
        <v>264</v>
      </c>
    </row>
    <row r="25" spans="1:6" ht="27" customHeight="1">
      <c r="A25" s="89" t="s">
        <v>265</v>
      </c>
      <c r="B25" s="89" t="s">
        <v>266</v>
      </c>
    </row>
    <row r="26" spans="1:6" ht="27" customHeight="1">
      <c r="A26" s="89" t="s">
        <v>273</v>
      </c>
      <c r="B26" s="89" t="s">
        <v>274</v>
      </c>
    </row>
    <row r="27" spans="1:6" ht="27" customHeight="1">
      <c r="A27" s="94" t="s">
        <v>269</v>
      </c>
    </row>
    <row r="28" spans="1:6" ht="27" customHeight="1">
      <c r="A28" s="94" t="s">
        <v>270</v>
      </c>
    </row>
  </sheetData>
  <mergeCells count="1">
    <mergeCell ref="A9:B9"/>
  </mergeCells>
  <pageMargins left="0.75" right="0.75" top="1" bottom="1" header="0.5" footer="0.5"/>
  <pageSetup orientation="portrait" horizontalDpi="300" verticalDpi="300" r:id="rId1"/>
  <headerFooter alignWithMargins="0"/>
  <drawing r:id="rId2"/>
  <legacyDrawing r:id="rId3"/>
</worksheet>
</file>

<file path=xl/worksheets/sheet5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F97B6-F096-4E9F-A153-E4CBEBAF5C4A}">
  <sheetPr>
    <tabColor theme="0" tint="-0.249977111117893"/>
  </sheetPr>
  <dimension ref="A1:I29"/>
  <sheetViews>
    <sheetView zoomScale="85" zoomScaleNormal="85" workbookViewId="0">
      <pane ySplit="1" topLeftCell="A2" activePane="bottomLeft" state="frozen"/>
      <selection activeCell="H15" sqref="H15"/>
      <selection pane="bottomLeft"/>
    </sheetView>
  </sheetViews>
  <sheetFormatPr defaultColWidth="15.6640625" defaultRowHeight="13.2"/>
  <cols>
    <col min="1" max="1" width="15.6640625" style="85"/>
    <col min="2" max="2" width="37.6640625" style="85" customWidth="1"/>
    <col min="3" max="16384" width="15.6640625" style="85"/>
  </cols>
  <sheetData>
    <row r="1" spans="1:9" s="93" customFormat="1"/>
    <row r="2" spans="1:9" ht="15.6">
      <c r="A2" s="88" t="s">
        <v>311</v>
      </c>
    </row>
    <row r="3" spans="1:9" ht="15.6">
      <c r="A3" s="88" t="s">
        <v>802</v>
      </c>
    </row>
    <row r="4" spans="1:9" ht="15.6">
      <c r="A4" s="88" t="s">
        <v>312</v>
      </c>
    </row>
    <row r="6" spans="1:9" ht="15.6">
      <c r="A6" s="88" t="s">
        <v>254</v>
      </c>
    </row>
    <row r="7" spans="1:9">
      <c r="A7" s="87" t="s">
        <v>255</v>
      </c>
      <c r="B7" s="85" t="s">
        <v>313</v>
      </c>
    </row>
    <row r="9" spans="1:9" ht="26.4">
      <c r="A9" s="802" t="s">
        <v>803</v>
      </c>
      <c r="B9" s="803"/>
      <c r="C9" s="91" t="s">
        <v>775</v>
      </c>
      <c r="D9" s="91" t="s">
        <v>800</v>
      </c>
      <c r="E9" s="91" t="s">
        <v>801</v>
      </c>
      <c r="F9" s="91" t="s">
        <v>37</v>
      </c>
    </row>
    <row r="10" spans="1:9" ht="26.4">
      <c r="B10" s="92" t="s">
        <v>314</v>
      </c>
    </row>
    <row r="11" spans="1:9">
      <c r="B11" s="90" t="s">
        <v>222</v>
      </c>
      <c r="C11" s="86">
        <v>0</v>
      </c>
      <c r="D11" s="86">
        <v>0</v>
      </c>
      <c r="E11" s="86">
        <v>0</v>
      </c>
      <c r="F11" s="86">
        <v>0</v>
      </c>
    </row>
    <row r="12" spans="1:9">
      <c r="B12" s="90" t="s">
        <v>315</v>
      </c>
      <c r="C12" s="86">
        <v>1343</v>
      </c>
      <c r="D12" s="86">
        <v>356.1</v>
      </c>
      <c r="E12" s="86">
        <v>8.8000000000000007</v>
      </c>
      <c r="F12" s="86">
        <v>1705.3</v>
      </c>
    </row>
    <row r="13" spans="1:9" ht="14.4">
      <c r="B13" s="90" t="s">
        <v>283</v>
      </c>
      <c r="C13" s="86">
        <v>4073.6</v>
      </c>
      <c r="D13" s="86">
        <v>1069.3</v>
      </c>
      <c r="E13" s="86">
        <v>28.2</v>
      </c>
      <c r="F13" s="86">
        <v>5165.8</v>
      </c>
      <c r="G13"/>
    </row>
    <row r="14" spans="1:9" ht="15" thickBot="1">
      <c r="B14" s="90" t="s">
        <v>284</v>
      </c>
      <c r="C14" s="86">
        <v>1090.5999999999999</v>
      </c>
      <c r="D14" s="86">
        <v>221.3</v>
      </c>
      <c r="E14" s="86">
        <v>2.2000000000000002</v>
      </c>
      <c r="F14" s="86">
        <v>1311.2</v>
      </c>
      <c r="G14"/>
    </row>
    <row r="15" spans="1:9" ht="14.4">
      <c r="B15" s="90" t="s">
        <v>316</v>
      </c>
      <c r="C15" s="86">
        <v>260.89999999999998</v>
      </c>
      <c r="D15" s="508">
        <v>56.5</v>
      </c>
      <c r="E15" s="509">
        <v>0</v>
      </c>
      <c r="F15" s="86">
        <v>315.89999999999998</v>
      </c>
      <c r="G15"/>
      <c r="H15" s="810" t="s">
        <v>979</v>
      </c>
      <c r="I15" s="811"/>
    </row>
    <row r="16" spans="1:9" ht="14.4">
      <c r="B16" s="90" t="s">
        <v>317</v>
      </c>
      <c r="C16" s="86">
        <v>265.39999999999998</v>
      </c>
      <c r="D16" s="510">
        <v>31</v>
      </c>
      <c r="E16" s="511">
        <v>0</v>
      </c>
      <c r="F16" s="86">
        <v>298.60000000000002</v>
      </c>
      <c r="G16"/>
      <c r="H16" s="562" t="s">
        <v>345</v>
      </c>
      <c r="I16" s="572">
        <f>SUM(D15:E17)</f>
        <v>92.5</v>
      </c>
    </row>
    <row r="17" spans="1:9" ht="13.8" thickBot="1">
      <c r="B17" s="90" t="s">
        <v>286</v>
      </c>
      <c r="C17" s="86">
        <v>5.2</v>
      </c>
      <c r="D17" s="512">
        <v>5</v>
      </c>
      <c r="E17" s="513">
        <v>0</v>
      </c>
      <c r="F17" s="86">
        <v>9</v>
      </c>
      <c r="H17" s="563" t="s">
        <v>346</v>
      </c>
      <c r="I17" s="568">
        <f>SUM(D18:E18)</f>
        <v>1772.5</v>
      </c>
    </row>
    <row r="18" spans="1:9" ht="13.8" thickBot="1">
      <c r="B18" s="90" t="s">
        <v>37</v>
      </c>
      <c r="C18" s="86">
        <v>7034.1</v>
      </c>
      <c r="D18" s="586">
        <v>1733.9</v>
      </c>
      <c r="E18" s="587">
        <v>38.6</v>
      </c>
      <c r="F18" s="86">
        <v>8807.2999999999993</v>
      </c>
      <c r="H18" s="564" t="s">
        <v>863</v>
      </c>
      <c r="I18" s="561">
        <f>SUM(D15:E17)/I17*100</f>
        <v>5.2186177715091677</v>
      </c>
    </row>
    <row r="21" spans="1:9">
      <c r="A21" s="89" t="s">
        <v>260</v>
      </c>
      <c r="B21" s="89" t="s">
        <v>261</v>
      </c>
    </row>
    <row r="22" spans="1:9">
      <c r="A22" s="89" t="s">
        <v>260</v>
      </c>
      <c r="B22" s="89" t="s">
        <v>262</v>
      </c>
    </row>
    <row r="23" spans="1:9">
      <c r="A23" s="89" t="s">
        <v>263</v>
      </c>
      <c r="B23" s="89" t="s">
        <v>264</v>
      </c>
    </row>
    <row r="25" spans="1:9">
      <c r="A25" s="89" t="s">
        <v>265</v>
      </c>
      <c r="B25" s="89" t="s">
        <v>266</v>
      </c>
    </row>
    <row r="26" spans="1:9">
      <c r="A26" s="89" t="s">
        <v>267</v>
      </c>
      <c r="B26" s="89" t="s">
        <v>268</v>
      </c>
    </row>
    <row r="27" spans="1:9">
      <c r="A27" s="89" t="s">
        <v>273</v>
      </c>
      <c r="B27" s="89" t="s">
        <v>274</v>
      </c>
    </row>
    <row r="28" spans="1:9">
      <c r="A28" s="94" t="s">
        <v>269</v>
      </c>
    </row>
    <row r="29" spans="1:9">
      <c r="A29" s="94" t="s">
        <v>270</v>
      </c>
    </row>
  </sheetData>
  <mergeCells count="2">
    <mergeCell ref="A9:B9"/>
    <mergeCell ref="H15:I15"/>
  </mergeCells>
  <pageMargins left="0.75" right="0.75" top="1" bottom="1" header="0.5" footer="0.5"/>
  <pageSetup orientation="portrait" horizontalDpi="300" verticalDpi="300" r:id="rId1"/>
  <headerFooter alignWithMargins="0"/>
  <drawing r:id="rId2"/>
  <legacyDrawing r:id="rId3"/>
</worksheet>
</file>

<file path=xl/worksheets/sheet5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052DFF-5B05-4DB8-991E-35A159CDB640}">
  <sheetPr>
    <tabColor theme="0" tint="-0.249977111117893"/>
  </sheetPr>
  <dimension ref="A1:I26"/>
  <sheetViews>
    <sheetView zoomScaleNormal="100" workbookViewId="0">
      <pane ySplit="1" topLeftCell="A2" activePane="bottomLeft" state="frozen"/>
      <selection activeCell="H15" sqref="H15"/>
      <selection pane="bottomLeft" activeCell="C6" sqref="C6"/>
    </sheetView>
  </sheetViews>
  <sheetFormatPr defaultColWidth="15.6640625" defaultRowHeight="13.2"/>
  <cols>
    <col min="1" max="1" width="15.6640625" style="85"/>
    <col min="2" max="2" width="30.6640625" style="85" customWidth="1"/>
    <col min="3" max="16384" width="15.6640625" style="85"/>
  </cols>
  <sheetData>
    <row r="1" spans="1:9" s="93" customFormat="1" ht="60" customHeight="1"/>
    <row r="2" spans="1:9" ht="15.75" customHeight="1">
      <c r="A2" s="88" t="s">
        <v>302</v>
      </c>
    </row>
    <row r="3" spans="1:9" ht="15.75" customHeight="1">
      <c r="A3" s="88" t="s">
        <v>804</v>
      </c>
    </row>
    <row r="4" spans="1:9" ht="15.75" customHeight="1">
      <c r="A4" s="88" t="s">
        <v>304</v>
      </c>
    </row>
    <row r="6" spans="1:9" ht="15.75" customHeight="1">
      <c r="A6" s="88" t="s">
        <v>254</v>
      </c>
    </row>
    <row r="7" spans="1:9" ht="12.75" customHeight="1">
      <c r="A7" s="87" t="s">
        <v>255</v>
      </c>
      <c r="B7" s="85" t="s">
        <v>305</v>
      </c>
    </row>
    <row r="9" spans="1:9" ht="26.25" customHeight="1">
      <c r="A9" s="802" t="s">
        <v>799</v>
      </c>
      <c r="B9" s="803"/>
      <c r="C9" s="91" t="s">
        <v>775</v>
      </c>
      <c r="D9" s="91" t="s">
        <v>800</v>
      </c>
      <c r="E9" s="91" t="s">
        <v>801</v>
      </c>
      <c r="F9" s="91" t="s">
        <v>37</v>
      </c>
    </row>
    <row r="10" spans="1:9" ht="26.25" customHeight="1">
      <c r="B10" s="92" t="s">
        <v>334</v>
      </c>
    </row>
    <row r="11" spans="1:9">
      <c r="B11" s="90" t="s">
        <v>222</v>
      </c>
      <c r="C11" s="86">
        <v>4599.3</v>
      </c>
      <c r="D11" s="86">
        <v>0</v>
      </c>
      <c r="E11" s="86">
        <v>0</v>
      </c>
      <c r="F11" s="86">
        <v>4599.3</v>
      </c>
    </row>
    <row r="12" spans="1:9" ht="27" thickBot="1">
      <c r="B12" s="90" t="s">
        <v>321</v>
      </c>
      <c r="C12" s="86">
        <v>2624</v>
      </c>
      <c r="D12" s="86">
        <v>612.20000000000005</v>
      </c>
      <c r="E12" s="86">
        <v>2.4</v>
      </c>
      <c r="F12" s="86">
        <v>3238.5</v>
      </c>
      <c r="H12" s="808" t="s">
        <v>974</v>
      </c>
      <c r="I12" s="809"/>
    </row>
    <row r="13" spans="1:9" ht="27" thickBot="1">
      <c r="B13" s="90" t="s">
        <v>322</v>
      </c>
      <c r="C13" s="86">
        <v>13472.9</v>
      </c>
      <c r="D13" s="508">
        <v>2682.9</v>
      </c>
      <c r="E13" s="509">
        <v>83.5</v>
      </c>
      <c r="F13" s="86">
        <v>16238.8</v>
      </c>
      <c r="H13" s="592" t="s">
        <v>345</v>
      </c>
      <c r="I13" s="566">
        <f>SUM(D13:E13)</f>
        <v>2766.4</v>
      </c>
    </row>
    <row r="14" spans="1:9" ht="26.4">
      <c r="B14" s="90" t="s">
        <v>323</v>
      </c>
      <c r="C14" s="86">
        <v>16.2</v>
      </c>
      <c r="D14" s="588">
        <v>9.4</v>
      </c>
      <c r="E14" s="589">
        <v>0</v>
      </c>
      <c r="F14" s="86">
        <v>25</v>
      </c>
      <c r="H14" s="563" t="s">
        <v>346</v>
      </c>
      <c r="I14" s="568">
        <f>SUM(D15:E15)-SUM(D14:E14)</f>
        <v>3374.5</v>
      </c>
    </row>
    <row r="15" spans="1:9" ht="13.8" thickBot="1">
      <c r="B15" s="90" t="s">
        <v>37</v>
      </c>
      <c r="C15" s="86">
        <v>20719.3</v>
      </c>
      <c r="D15" s="590">
        <v>3298.8</v>
      </c>
      <c r="E15" s="591">
        <v>85.1</v>
      </c>
      <c r="F15" s="86">
        <v>24105.3</v>
      </c>
      <c r="H15" s="564" t="s">
        <v>863</v>
      </c>
      <c r="I15" s="561">
        <f>SUM(D13:E13)/I14*100</f>
        <v>81.979552526300196</v>
      </c>
    </row>
    <row r="18" spans="1:2">
      <c r="A18" s="89" t="s">
        <v>260</v>
      </c>
      <c r="B18" s="89" t="s">
        <v>261</v>
      </c>
    </row>
    <row r="19" spans="1:2">
      <c r="A19" s="89" t="s">
        <v>260</v>
      </c>
      <c r="B19" s="89" t="s">
        <v>262</v>
      </c>
    </row>
    <row r="20" spans="1:2">
      <c r="A20" s="89" t="s">
        <v>263</v>
      </c>
      <c r="B20" s="89" t="s">
        <v>264</v>
      </c>
    </row>
    <row r="22" spans="1:2">
      <c r="A22" s="89" t="s">
        <v>265</v>
      </c>
      <c r="B22" s="89" t="s">
        <v>266</v>
      </c>
    </row>
    <row r="23" spans="1:2">
      <c r="A23" s="89" t="s">
        <v>267</v>
      </c>
      <c r="B23" s="89" t="s">
        <v>268</v>
      </c>
    </row>
    <row r="24" spans="1:2">
      <c r="A24" s="89" t="s">
        <v>273</v>
      </c>
      <c r="B24" s="89" t="s">
        <v>274</v>
      </c>
    </row>
    <row r="25" spans="1:2">
      <c r="A25" s="94" t="s">
        <v>269</v>
      </c>
    </row>
    <row r="26" spans="1:2">
      <c r="A26" s="94" t="s">
        <v>270</v>
      </c>
    </row>
  </sheetData>
  <mergeCells count="2">
    <mergeCell ref="A9:B9"/>
    <mergeCell ref="H12:I12"/>
  </mergeCells>
  <pageMargins left="0.75" right="0.75" top="1" bottom="1" header="0.5" footer="0.5"/>
  <pageSetup orientation="portrait" horizontalDpi="300" verticalDpi="300" r:id="rId1"/>
  <headerFooter alignWithMargins="0"/>
  <drawing r:id="rId2"/>
  <legacyDrawing r:id="rId3"/>
</worksheet>
</file>

<file path=xl/worksheets/sheet5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11BFC0-C800-48D4-BA25-79EA59C84A9A}">
  <sheetPr>
    <tabColor theme="0" tint="-0.249977111117893"/>
  </sheetPr>
  <dimension ref="A1:I28"/>
  <sheetViews>
    <sheetView zoomScale="85" zoomScaleNormal="85" workbookViewId="0">
      <pane ySplit="1" topLeftCell="A4" activePane="bottomLeft" state="frozen"/>
      <selection activeCell="H15" sqref="H15"/>
      <selection pane="bottomLeft"/>
    </sheetView>
  </sheetViews>
  <sheetFormatPr defaultColWidth="15.6640625" defaultRowHeight="13.2"/>
  <cols>
    <col min="1" max="1" width="15.6640625" style="85"/>
    <col min="2" max="2" width="31.77734375" style="85" customWidth="1"/>
    <col min="3" max="16384" width="15.6640625" style="85"/>
  </cols>
  <sheetData>
    <row r="1" spans="1:9" s="93" customFormat="1"/>
    <row r="2" spans="1:9" ht="15.6">
      <c r="A2" s="88" t="s">
        <v>302</v>
      </c>
    </row>
    <row r="3" spans="1:9" ht="15.6">
      <c r="A3" s="88" t="s">
        <v>805</v>
      </c>
    </row>
    <row r="4" spans="1:9" ht="15.6">
      <c r="A4" s="88" t="s">
        <v>304</v>
      </c>
    </row>
    <row r="6" spans="1:9" ht="15.6">
      <c r="A6" s="88" t="s">
        <v>254</v>
      </c>
    </row>
    <row r="7" spans="1:9">
      <c r="A7" s="87" t="s">
        <v>255</v>
      </c>
      <c r="B7" s="85" t="s">
        <v>305</v>
      </c>
    </row>
    <row r="9" spans="1:9" ht="26.4">
      <c r="A9" s="802" t="s">
        <v>799</v>
      </c>
      <c r="B9" s="803"/>
      <c r="C9" s="91" t="s">
        <v>775</v>
      </c>
      <c r="D9" s="91" t="s">
        <v>800</v>
      </c>
      <c r="E9" s="91" t="s">
        <v>801</v>
      </c>
      <c r="F9" s="91" t="s">
        <v>37</v>
      </c>
    </row>
    <row r="10" spans="1:9">
      <c r="B10" s="92" t="s">
        <v>324</v>
      </c>
    </row>
    <row r="11" spans="1:9" ht="13.8" thickBot="1">
      <c r="B11" s="90" t="s">
        <v>222</v>
      </c>
      <c r="C11" s="86">
        <v>4599.3</v>
      </c>
      <c r="D11" s="86">
        <v>0</v>
      </c>
      <c r="E11" s="86">
        <v>0</v>
      </c>
      <c r="F11" s="86">
        <v>4599.3</v>
      </c>
    </row>
    <row r="12" spans="1:9" ht="13.8" thickBot="1">
      <c r="B12" s="90" t="s">
        <v>325</v>
      </c>
      <c r="C12" s="86">
        <v>2358.3000000000002</v>
      </c>
      <c r="D12" s="593">
        <v>227.1</v>
      </c>
      <c r="E12" s="594">
        <v>0</v>
      </c>
      <c r="F12" s="86">
        <v>2588</v>
      </c>
    </row>
    <row r="13" spans="1:9" ht="26.4">
      <c r="B13" s="90" t="s">
        <v>326</v>
      </c>
      <c r="C13" s="86">
        <v>205</v>
      </c>
      <c r="D13" s="86">
        <v>8.5</v>
      </c>
      <c r="E13" s="86">
        <v>0</v>
      </c>
      <c r="F13" s="86">
        <v>223.1</v>
      </c>
    </row>
    <row r="14" spans="1:9">
      <c r="B14" s="90" t="s">
        <v>327</v>
      </c>
      <c r="C14" s="86">
        <v>60.9</v>
      </c>
      <c r="D14" s="86">
        <v>8.9</v>
      </c>
      <c r="E14" s="86">
        <v>0</v>
      </c>
      <c r="F14" s="86">
        <v>61.1</v>
      </c>
      <c r="H14" s="808" t="s">
        <v>980</v>
      </c>
      <c r="I14" s="809"/>
    </row>
    <row r="15" spans="1:9">
      <c r="B15" s="90" t="s">
        <v>21</v>
      </c>
      <c r="C15" s="86">
        <v>4101.1000000000004</v>
      </c>
      <c r="D15" s="86">
        <v>1474.7</v>
      </c>
      <c r="E15" s="86">
        <v>29.5</v>
      </c>
      <c r="F15" s="86">
        <v>5607.9</v>
      </c>
      <c r="H15" s="592" t="s">
        <v>345</v>
      </c>
      <c r="I15" s="566">
        <f>SUM(D12:E12)</f>
        <v>227.1</v>
      </c>
    </row>
    <row r="16" spans="1:9" ht="13.8" thickBot="1">
      <c r="B16" s="90" t="s">
        <v>22</v>
      </c>
      <c r="C16" s="86">
        <v>9383.6</v>
      </c>
      <c r="D16" s="86">
        <v>1579.2</v>
      </c>
      <c r="E16" s="86">
        <v>56.4</v>
      </c>
      <c r="F16" s="86">
        <v>11025.1</v>
      </c>
      <c r="H16" s="563" t="s">
        <v>346</v>
      </c>
      <c r="I16" s="568">
        <f>SUM(D17:E17)</f>
        <v>3383.9</v>
      </c>
    </row>
    <row r="17" spans="1:9" ht="13.8" thickBot="1">
      <c r="B17" s="90" t="s">
        <v>37</v>
      </c>
      <c r="C17" s="86">
        <v>20719.3</v>
      </c>
      <c r="D17" s="586">
        <v>3298.8</v>
      </c>
      <c r="E17" s="587">
        <v>85.1</v>
      </c>
      <c r="F17" s="86">
        <v>24105.3</v>
      </c>
      <c r="H17" s="564" t="s">
        <v>863</v>
      </c>
      <c r="I17" s="561">
        <f>SUM(D12:E12)/I16*100</f>
        <v>6.7111912290552311</v>
      </c>
    </row>
    <row r="20" spans="1:9">
      <c r="A20" s="89" t="s">
        <v>260</v>
      </c>
      <c r="B20" s="89" t="s">
        <v>261</v>
      </c>
    </row>
    <row r="21" spans="1:9">
      <c r="A21" s="89" t="s">
        <v>260</v>
      </c>
      <c r="B21" s="89" t="s">
        <v>262</v>
      </c>
    </row>
    <row r="22" spans="1:9">
      <c r="A22" s="89" t="s">
        <v>263</v>
      </c>
      <c r="B22" s="89" t="s">
        <v>264</v>
      </c>
    </row>
    <row r="24" spans="1:9">
      <c r="A24" s="89" t="s">
        <v>265</v>
      </c>
      <c r="B24" s="89" t="s">
        <v>266</v>
      </c>
    </row>
    <row r="25" spans="1:9">
      <c r="A25" s="89" t="s">
        <v>267</v>
      </c>
      <c r="B25" s="89" t="s">
        <v>268</v>
      </c>
    </row>
    <row r="26" spans="1:9">
      <c r="A26" s="89" t="s">
        <v>273</v>
      </c>
      <c r="B26" s="89" t="s">
        <v>274</v>
      </c>
    </row>
    <row r="27" spans="1:9">
      <c r="A27" s="94" t="s">
        <v>269</v>
      </c>
    </row>
    <row r="28" spans="1:9">
      <c r="A28" s="94" t="s">
        <v>270</v>
      </c>
    </row>
  </sheetData>
  <mergeCells count="2">
    <mergeCell ref="A9:B9"/>
    <mergeCell ref="H14:I14"/>
  </mergeCells>
  <pageMargins left="0.75" right="0.75" top="1" bottom="1" header="0.5" footer="0.5"/>
  <pageSetup orientation="portrait" horizontalDpi="300" verticalDpi="300" r:id="rId1"/>
  <headerFooter alignWithMargins="0"/>
  <drawing r:id="rId2"/>
  <legacyDrawing r:id="rId3"/>
</worksheet>
</file>

<file path=xl/worksheets/sheet5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321BAF-C13F-43FF-9DC3-AF0675CF1552}">
  <sheetPr>
    <tabColor theme="0" tint="-0.249977111117893"/>
  </sheetPr>
  <dimension ref="A1:G25"/>
  <sheetViews>
    <sheetView zoomScaleNormal="100" workbookViewId="0">
      <pane ySplit="1" topLeftCell="A2" activePane="bottomLeft" state="frozen"/>
      <selection activeCell="H15" sqref="H15"/>
      <selection pane="bottomLeft" activeCell="F18" sqref="F18"/>
    </sheetView>
  </sheetViews>
  <sheetFormatPr defaultColWidth="15.6640625" defaultRowHeight="13.2"/>
  <cols>
    <col min="1" max="1" width="15.6640625" style="85"/>
    <col min="2" max="2" width="30.88671875" style="85" customWidth="1"/>
    <col min="3" max="16384" width="15.6640625" style="85"/>
  </cols>
  <sheetData>
    <row r="1" spans="1:7" s="93" customFormat="1" ht="60" customHeight="1"/>
    <row r="2" spans="1:7" ht="15.75" customHeight="1">
      <c r="A2" s="88" t="s">
        <v>302</v>
      </c>
    </row>
    <row r="3" spans="1:7" ht="15.75" customHeight="1">
      <c r="A3" s="88" t="s">
        <v>806</v>
      </c>
    </row>
    <row r="4" spans="1:7" ht="15.75" customHeight="1">
      <c r="A4" s="88" t="s">
        <v>304</v>
      </c>
    </row>
    <row r="6" spans="1:7" ht="15.75" customHeight="1">
      <c r="A6" s="88" t="s">
        <v>254</v>
      </c>
    </row>
    <row r="7" spans="1:7" ht="12.75" customHeight="1">
      <c r="A7" s="87" t="s">
        <v>255</v>
      </c>
      <c r="B7" s="85" t="s">
        <v>305</v>
      </c>
    </row>
    <row r="9" spans="1:7" ht="26.25" customHeight="1">
      <c r="A9" s="802" t="s">
        <v>799</v>
      </c>
      <c r="B9" s="803"/>
      <c r="C9" s="91" t="s">
        <v>775</v>
      </c>
      <c r="D9" s="91" t="s">
        <v>800</v>
      </c>
      <c r="E9" s="91" t="s">
        <v>801</v>
      </c>
      <c r="F9" s="91" t="s">
        <v>37</v>
      </c>
    </row>
    <row r="10" spans="1:7" ht="26.25" customHeight="1">
      <c r="B10" s="92" t="s">
        <v>807</v>
      </c>
    </row>
    <row r="11" spans="1:7">
      <c r="B11" s="90" t="s">
        <v>222</v>
      </c>
      <c r="C11" s="86">
        <v>20693.5</v>
      </c>
      <c r="D11" s="86">
        <v>3299.4</v>
      </c>
      <c r="E11" s="86">
        <v>85.1</v>
      </c>
      <c r="F11" s="86">
        <v>24076.6</v>
      </c>
    </row>
    <row r="12" spans="1:7">
      <c r="B12" s="90" t="s">
        <v>808</v>
      </c>
      <c r="C12" s="86">
        <v>532.9</v>
      </c>
      <c r="D12" s="468">
        <v>531.5</v>
      </c>
      <c r="E12" s="468">
        <v>8.6999999999999993</v>
      </c>
      <c r="F12" s="86">
        <v>1064</v>
      </c>
    </row>
    <row r="13" spans="1:7" ht="13.8" thickBot="1">
      <c r="B13" s="90" t="s">
        <v>809</v>
      </c>
      <c r="C13" s="86">
        <v>63.5</v>
      </c>
      <c r="D13" s="468">
        <v>54.2</v>
      </c>
      <c r="E13" s="468">
        <v>1.4</v>
      </c>
      <c r="F13" s="86">
        <v>114.1</v>
      </c>
    </row>
    <row r="14" spans="1:7" ht="13.8" thickBot="1">
      <c r="B14" s="90" t="s">
        <v>37</v>
      </c>
      <c r="C14" s="86">
        <v>20719.3</v>
      </c>
      <c r="D14" s="468">
        <v>3298.8</v>
      </c>
      <c r="E14" s="468">
        <v>85.1</v>
      </c>
      <c r="F14" s="86">
        <v>24105.3</v>
      </c>
      <c r="G14" s="501">
        <f>SUM(D12:E13)/SUM(D14:E14)*100</f>
        <v>17.60690327728361</v>
      </c>
    </row>
    <row r="17" spans="1:2">
      <c r="A17" s="89" t="s">
        <v>260</v>
      </c>
      <c r="B17" s="89" t="s">
        <v>261</v>
      </c>
    </row>
    <row r="18" spans="1:2">
      <c r="A18" s="89" t="s">
        <v>260</v>
      </c>
      <c r="B18" s="89" t="s">
        <v>262</v>
      </c>
    </row>
    <row r="19" spans="1:2">
      <c r="A19" s="89" t="s">
        <v>263</v>
      </c>
      <c r="B19" s="89" t="s">
        <v>264</v>
      </c>
    </row>
    <row r="21" spans="1:2">
      <c r="A21" s="89" t="s">
        <v>265</v>
      </c>
      <c r="B21" s="89" t="s">
        <v>266</v>
      </c>
    </row>
    <row r="22" spans="1:2">
      <c r="A22" s="89" t="s">
        <v>267</v>
      </c>
      <c r="B22" s="89" t="s">
        <v>268</v>
      </c>
    </row>
    <row r="23" spans="1:2">
      <c r="A23" s="89" t="s">
        <v>273</v>
      </c>
      <c r="B23" s="89" t="s">
        <v>274</v>
      </c>
    </row>
    <row r="24" spans="1:2">
      <c r="A24" s="94" t="s">
        <v>269</v>
      </c>
    </row>
    <row r="25" spans="1:2">
      <c r="A25" s="94" t="s">
        <v>270</v>
      </c>
    </row>
  </sheetData>
  <mergeCells count="1">
    <mergeCell ref="A9:B9"/>
  </mergeCells>
  <pageMargins left="0.75" right="0.75" top="1" bottom="1" header="0.5" footer="0.5"/>
  <pageSetup orientation="portrait" horizontalDpi="300" verticalDpi="300" r:id="rId1"/>
  <headerFooter alignWithMargins="0"/>
  <drawing r:id="rId2"/>
  <legacyDrawing r:id="rId3"/>
</worksheet>
</file>

<file path=xl/worksheets/sheet5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EF180A-C3A3-4CB8-8370-D914D610CDEC}">
  <sheetPr>
    <tabColor theme="0" tint="-0.249977111117893"/>
  </sheetPr>
  <dimension ref="A1:K25"/>
  <sheetViews>
    <sheetView zoomScale="85" zoomScaleNormal="85" workbookViewId="0">
      <pane ySplit="1" topLeftCell="A5" activePane="bottomLeft" state="frozen"/>
      <selection activeCell="H15" sqref="H15"/>
      <selection pane="bottomLeft" activeCell="J19" sqref="J19"/>
    </sheetView>
  </sheetViews>
  <sheetFormatPr defaultColWidth="15.6640625" defaultRowHeight="13.2"/>
  <cols>
    <col min="1" max="16384" width="15.6640625" style="85"/>
  </cols>
  <sheetData>
    <row r="1" spans="1:11" s="93" customFormat="1" ht="60" customHeight="1"/>
    <row r="2" spans="1:11" ht="15.75" customHeight="1">
      <c r="A2" s="88" t="s">
        <v>302</v>
      </c>
    </row>
    <row r="3" spans="1:11" ht="15.75" customHeight="1">
      <c r="A3" s="88" t="s">
        <v>810</v>
      </c>
    </row>
    <row r="4" spans="1:11" ht="15.75" customHeight="1">
      <c r="A4" s="88" t="s">
        <v>304</v>
      </c>
    </row>
    <row r="6" spans="1:11" ht="15.75" customHeight="1">
      <c r="A6" s="88" t="s">
        <v>254</v>
      </c>
    </row>
    <row r="7" spans="1:11" ht="12.75" customHeight="1">
      <c r="A7" s="87" t="s">
        <v>255</v>
      </c>
      <c r="B7" s="85" t="s">
        <v>305</v>
      </c>
    </row>
    <row r="9" spans="1:11" ht="26.25" customHeight="1">
      <c r="A9" s="802" t="s">
        <v>799</v>
      </c>
      <c r="B9" s="803"/>
      <c r="C9" s="806" t="s">
        <v>775</v>
      </c>
      <c r="D9" s="803"/>
      <c r="E9" s="806" t="s">
        <v>800</v>
      </c>
      <c r="F9" s="803"/>
      <c r="G9" s="806" t="s">
        <v>801</v>
      </c>
      <c r="H9" s="803"/>
    </row>
    <row r="10" spans="1:11" ht="26.25" customHeight="1">
      <c r="A10" s="802" t="s">
        <v>358</v>
      </c>
      <c r="B10" s="803"/>
      <c r="C10" s="91" t="s">
        <v>359</v>
      </c>
      <c r="D10" s="91" t="s">
        <v>37</v>
      </c>
      <c r="E10" s="91" t="s">
        <v>359</v>
      </c>
      <c r="F10" s="91" t="s">
        <v>37</v>
      </c>
      <c r="G10" s="91" t="s">
        <v>359</v>
      </c>
      <c r="H10" s="91" t="s">
        <v>37</v>
      </c>
    </row>
    <row r="11" spans="1:11" ht="26.25" customHeight="1" thickBot="1">
      <c r="B11" s="92" t="s">
        <v>275</v>
      </c>
    </row>
    <row r="12" spans="1:11" ht="13.8" thickBot="1">
      <c r="B12" s="90" t="s">
        <v>4</v>
      </c>
      <c r="C12" s="86">
        <v>1431</v>
      </c>
      <c r="D12" s="86">
        <v>1431</v>
      </c>
      <c r="E12" s="86">
        <v>205.2</v>
      </c>
      <c r="F12" s="481">
        <v>205.2</v>
      </c>
      <c r="G12" s="86">
        <v>3.3</v>
      </c>
      <c r="H12" s="481">
        <v>3.3</v>
      </c>
      <c r="J12" s="85" t="s">
        <v>301</v>
      </c>
      <c r="K12" s="472">
        <f>K13/K14*100</f>
        <v>6.1615295960282515</v>
      </c>
    </row>
    <row r="13" spans="1:11" ht="26.4">
      <c r="B13" s="90" t="s">
        <v>811</v>
      </c>
      <c r="C13" s="86">
        <v>1080.2</v>
      </c>
      <c r="D13" s="86">
        <v>1080.2</v>
      </c>
      <c r="E13" s="86">
        <v>197</v>
      </c>
      <c r="F13" s="86">
        <v>197</v>
      </c>
      <c r="G13" s="86">
        <v>8.4</v>
      </c>
      <c r="H13" s="86">
        <v>8.4</v>
      </c>
      <c r="J13" s="85" t="s">
        <v>342</v>
      </c>
      <c r="K13" s="85">
        <f>SUM(F12,H12)</f>
        <v>208.5</v>
      </c>
    </row>
    <row r="14" spans="1:11">
      <c r="B14" s="90" t="s">
        <v>37</v>
      </c>
      <c r="C14" s="86">
        <v>2133.3000000000002</v>
      </c>
      <c r="D14" s="86">
        <v>2133.3000000000002</v>
      </c>
      <c r="E14" s="86">
        <v>359.6</v>
      </c>
      <c r="F14" s="86">
        <v>359.6</v>
      </c>
      <c r="G14" s="86">
        <v>8.4</v>
      </c>
      <c r="H14" s="86">
        <v>8.4</v>
      </c>
      <c r="J14" s="85" t="s">
        <v>772</v>
      </c>
      <c r="K14" s="85">
        <f>'NHS Age Group +65'!D11</f>
        <v>3383.9</v>
      </c>
    </row>
    <row r="17" spans="1:2">
      <c r="A17" s="89" t="s">
        <v>260</v>
      </c>
      <c r="B17" s="89" t="s">
        <v>261</v>
      </c>
    </row>
    <row r="18" spans="1:2">
      <c r="A18" s="89" t="s">
        <v>260</v>
      </c>
      <c r="B18" s="89" t="s">
        <v>262</v>
      </c>
    </row>
    <row r="19" spans="1:2">
      <c r="A19" s="89" t="s">
        <v>263</v>
      </c>
      <c r="B19" s="89" t="s">
        <v>264</v>
      </c>
    </row>
    <row r="21" spans="1:2">
      <c r="A21" s="89" t="s">
        <v>265</v>
      </c>
      <c r="B21" s="89" t="s">
        <v>266</v>
      </c>
    </row>
    <row r="22" spans="1:2">
      <c r="A22" s="89" t="s">
        <v>267</v>
      </c>
      <c r="B22" s="89" t="s">
        <v>268</v>
      </c>
    </row>
    <row r="23" spans="1:2">
      <c r="A23" s="89" t="s">
        <v>273</v>
      </c>
      <c r="B23" s="89" t="s">
        <v>274</v>
      </c>
    </row>
    <row r="24" spans="1:2">
      <c r="A24" s="94" t="s">
        <v>269</v>
      </c>
    </row>
    <row r="25" spans="1:2">
      <c r="A25" s="94" t="s">
        <v>270</v>
      </c>
    </row>
  </sheetData>
  <mergeCells count="5">
    <mergeCell ref="A9:B9"/>
    <mergeCell ref="C9:D9"/>
    <mergeCell ref="E9:F9"/>
    <mergeCell ref="G9:H9"/>
    <mergeCell ref="A10:B10"/>
  </mergeCells>
  <pageMargins left="0.75" right="0.75" top="1" bottom="1" header="0.5" footer="0.5"/>
  <pageSetup orientation="portrait" horizontalDpi="300" verticalDpi="300" r:id="rId1"/>
  <headerFooter alignWithMargins="0"/>
  <drawing r:id="rId2"/>
  <legacyDrawing r:id="rId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9A134F-9CB9-4A41-84E4-C6AEE72FA08A}">
  <sheetPr>
    <tabColor theme="0" tint="-0.249977111117893"/>
  </sheetPr>
  <dimension ref="A1:IV186"/>
  <sheetViews>
    <sheetView zoomScale="70" zoomScaleNormal="70" workbookViewId="0">
      <pane xSplit="1" ySplit="8" topLeftCell="B150" activePane="bottomRight" state="frozen"/>
      <selection activeCell="H15" sqref="H15"/>
      <selection pane="topRight" activeCell="H15" sqref="H15"/>
      <selection pane="bottomLeft" activeCell="H15" sqref="H15"/>
      <selection pane="bottomRight"/>
    </sheetView>
  </sheetViews>
  <sheetFormatPr defaultColWidth="9.6640625" defaultRowHeight="13.2" customHeight="1"/>
  <cols>
    <col min="1" max="1" width="64.6640625" customWidth="1"/>
    <col min="2" max="8" width="8.6640625" style="48" customWidth="1"/>
    <col min="9" max="9" width="1.6640625" style="48" customWidth="1"/>
    <col min="10" max="10" width="7.88671875" style="48" customWidth="1"/>
    <col min="11" max="11" width="8.6640625" style="48" customWidth="1"/>
    <col min="12" max="12" width="1.6640625" style="48" customWidth="1"/>
    <col min="13" max="13" width="8.109375" style="48" customWidth="1"/>
    <col min="14" max="14" width="8.6640625" style="48" customWidth="1"/>
    <col min="15" max="15" width="1.6640625" style="48" customWidth="1"/>
    <col min="16" max="16" width="7.88671875" style="48" customWidth="1"/>
    <col min="17" max="17" width="8.6640625" style="48" customWidth="1"/>
    <col min="18" max="18" width="1.6640625" style="48" customWidth="1"/>
    <col min="19" max="20" width="9.6640625" style="48"/>
    <col min="21" max="21" width="16.6640625" style="48" customWidth="1"/>
    <col min="22" max="22" width="21.6640625" style="48" bestFit="1" customWidth="1"/>
    <col min="23" max="23" width="21.33203125" style="48" customWidth="1"/>
    <col min="24" max="24" width="17.6640625" style="48" bestFit="1" customWidth="1"/>
    <col min="25" max="256" width="9.6640625" style="48"/>
    <col min="257" max="257" width="64.6640625" style="48" customWidth="1"/>
    <col min="258" max="264" width="8.6640625" style="48" customWidth="1"/>
    <col min="265" max="265" width="1.6640625" style="48" customWidth="1"/>
    <col min="266" max="266" width="7.88671875" style="48" customWidth="1"/>
    <col min="267" max="267" width="8.6640625" style="48" customWidth="1"/>
    <col min="268" max="268" width="1.6640625" style="48" customWidth="1"/>
    <col min="269" max="269" width="8.109375" style="48" customWidth="1"/>
    <col min="270" max="270" width="8.6640625" style="48" customWidth="1"/>
    <col min="271" max="271" width="1.6640625" style="48" customWidth="1"/>
    <col min="272" max="272" width="7.88671875" style="48" customWidth="1"/>
    <col min="273" max="273" width="8.6640625" style="48" customWidth="1"/>
    <col min="274" max="274" width="1.6640625" style="48" customWidth="1"/>
    <col min="275" max="512" width="9.6640625" style="48"/>
    <col min="513" max="513" width="64.6640625" style="48" customWidth="1"/>
    <col min="514" max="520" width="8.6640625" style="48" customWidth="1"/>
    <col min="521" max="521" width="1.6640625" style="48" customWidth="1"/>
    <col min="522" max="522" width="7.88671875" style="48" customWidth="1"/>
    <col min="523" max="523" width="8.6640625" style="48" customWidth="1"/>
    <col min="524" max="524" width="1.6640625" style="48" customWidth="1"/>
    <col min="525" max="525" width="8.109375" style="48" customWidth="1"/>
    <col min="526" max="526" width="8.6640625" style="48" customWidth="1"/>
    <col min="527" max="527" width="1.6640625" style="48" customWidth="1"/>
    <col min="528" max="528" width="7.88671875" style="48" customWidth="1"/>
    <col min="529" max="529" width="8.6640625" style="48" customWidth="1"/>
    <col min="530" max="530" width="1.6640625" style="48" customWidth="1"/>
    <col min="531" max="768" width="9.6640625" style="48"/>
    <col min="769" max="769" width="64.6640625" style="48" customWidth="1"/>
    <col min="770" max="776" width="8.6640625" style="48" customWidth="1"/>
    <col min="777" max="777" width="1.6640625" style="48" customWidth="1"/>
    <col min="778" max="778" width="7.88671875" style="48" customWidth="1"/>
    <col min="779" max="779" width="8.6640625" style="48" customWidth="1"/>
    <col min="780" max="780" width="1.6640625" style="48" customWidth="1"/>
    <col min="781" max="781" width="8.109375" style="48" customWidth="1"/>
    <col min="782" max="782" width="8.6640625" style="48" customWidth="1"/>
    <col min="783" max="783" width="1.6640625" style="48" customWidth="1"/>
    <col min="784" max="784" width="7.88671875" style="48" customWidth="1"/>
    <col min="785" max="785" width="8.6640625" style="48" customWidth="1"/>
    <col min="786" max="786" width="1.6640625" style="48" customWidth="1"/>
    <col min="787" max="1024" width="9.6640625" style="48"/>
    <col min="1025" max="1025" width="64.6640625" style="48" customWidth="1"/>
    <col min="1026" max="1032" width="8.6640625" style="48" customWidth="1"/>
    <col min="1033" max="1033" width="1.6640625" style="48" customWidth="1"/>
    <col min="1034" max="1034" width="7.88671875" style="48" customWidth="1"/>
    <col min="1035" max="1035" width="8.6640625" style="48" customWidth="1"/>
    <col min="1036" max="1036" width="1.6640625" style="48" customWidth="1"/>
    <col min="1037" max="1037" width="8.109375" style="48" customWidth="1"/>
    <col min="1038" max="1038" width="8.6640625" style="48" customWidth="1"/>
    <col min="1039" max="1039" width="1.6640625" style="48" customWidth="1"/>
    <col min="1040" max="1040" width="7.88671875" style="48" customWidth="1"/>
    <col min="1041" max="1041" width="8.6640625" style="48" customWidth="1"/>
    <col min="1042" max="1042" width="1.6640625" style="48" customWidth="1"/>
    <col min="1043" max="1280" width="9.6640625" style="48"/>
    <col min="1281" max="1281" width="64.6640625" style="48" customWidth="1"/>
    <col min="1282" max="1288" width="8.6640625" style="48" customWidth="1"/>
    <col min="1289" max="1289" width="1.6640625" style="48" customWidth="1"/>
    <col min="1290" max="1290" width="7.88671875" style="48" customWidth="1"/>
    <col min="1291" max="1291" width="8.6640625" style="48" customWidth="1"/>
    <col min="1292" max="1292" width="1.6640625" style="48" customWidth="1"/>
    <col min="1293" max="1293" width="8.109375" style="48" customWidth="1"/>
    <col min="1294" max="1294" width="8.6640625" style="48" customWidth="1"/>
    <col min="1295" max="1295" width="1.6640625" style="48" customWidth="1"/>
    <col min="1296" max="1296" width="7.88671875" style="48" customWidth="1"/>
    <col min="1297" max="1297" width="8.6640625" style="48" customWidth="1"/>
    <col min="1298" max="1298" width="1.6640625" style="48" customWidth="1"/>
    <col min="1299" max="1536" width="9.6640625" style="48"/>
    <col min="1537" max="1537" width="64.6640625" style="48" customWidth="1"/>
    <col min="1538" max="1544" width="8.6640625" style="48" customWidth="1"/>
    <col min="1545" max="1545" width="1.6640625" style="48" customWidth="1"/>
    <col min="1546" max="1546" width="7.88671875" style="48" customWidth="1"/>
    <col min="1547" max="1547" width="8.6640625" style="48" customWidth="1"/>
    <col min="1548" max="1548" width="1.6640625" style="48" customWidth="1"/>
    <col min="1549" max="1549" width="8.109375" style="48" customWidth="1"/>
    <col min="1550" max="1550" width="8.6640625" style="48" customWidth="1"/>
    <col min="1551" max="1551" width="1.6640625" style="48" customWidth="1"/>
    <col min="1552" max="1552" width="7.88671875" style="48" customWidth="1"/>
    <col min="1553" max="1553" width="8.6640625" style="48" customWidth="1"/>
    <col min="1554" max="1554" width="1.6640625" style="48" customWidth="1"/>
    <col min="1555" max="1792" width="9.6640625" style="48"/>
    <col min="1793" max="1793" width="64.6640625" style="48" customWidth="1"/>
    <col min="1794" max="1800" width="8.6640625" style="48" customWidth="1"/>
    <col min="1801" max="1801" width="1.6640625" style="48" customWidth="1"/>
    <col min="1802" max="1802" width="7.88671875" style="48" customWidth="1"/>
    <col min="1803" max="1803" width="8.6640625" style="48" customWidth="1"/>
    <col min="1804" max="1804" width="1.6640625" style="48" customWidth="1"/>
    <col min="1805" max="1805" width="8.109375" style="48" customWidth="1"/>
    <col min="1806" max="1806" width="8.6640625" style="48" customWidth="1"/>
    <col min="1807" max="1807" width="1.6640625" style="48" customWidth="1"/>
    <col min="1808" max="1808" width="7.88671875" style="48" customWidth="1"/>
    <col min="1809" max="1809" width="8.6640625" style="48" customWidth="1"/>
    <col min="1810" max="1810" width="1.6640625" style="48" customWidth="1"/>
    <col min="1811" max="2048" width="9.6640625" style="48"/>
    <col min="2049" max="2049" width="64.6640625" style="48" customWidth="1"/>
    <col min="2050" max="2056" width="8.6640625" style="48" customWidth="1"/>
    <col min="2057" max="2057" width="1.6640625" style="48" customWidth="1"/>
    <col min="2058" max="2058" width="7.88671875" style="48" customWidth="1"/>
    <col min="2059" max="2059" width="8.6640625" style="48" customWidth="1"/>
    <col min="2060" max="2060" width="1.6640625" style="48" customWidth="1"/>
    <col min="2061" max="2061" width="8.109375" style="48" customWidth="1"/>
    <col min="2062" max="2062" width="8.6640625" style="48" customWidth="1"/>
    <col min="2063" max="2063" width="1.6640625" style="48" customWidth="1"/>
    <col min="2064" max="2064" width="7.88671875" style="48" customWidth="1"/>
    <col min="2065" max="2065" width="8.6640625" style="48" customWidth="1"/>
    <col min="2066" max="2066" width="1.6640625" style="48" customWidth="1"/>
    <col min="2067" max="2304" width="9.6640625" style="48"/>
    <col min="2305" max="2305" width="64.6640625" style="48" customWidth="1"/>
    <col min="2306" max="2312" width="8.6640625" style="48" customWidth="1"/>
    <col min="2313" max="2313" width="1.6640625" style="48" customWidth="1"/>
    <col min="2314" max="2314" width="7.88671875" style="48" customWidth="1"/>
    <col min="2315" max="2315" width="8.6640625" style="48" customWidth="1"/>
    <col min="2316" max="2316" width="1.6640625" style="48" customWidth="1"/>
    <col min="2317" max="2317" width="8.109375" style="48" customWidth="1"/>
    <col min="2318" max="2318" width="8.6640625" style="48" customWidth="1"/>
    <col min="2319" max="2319" width="1.6640625" style="48" customWidth="1"/>
    <col min="2320" max="2320" width="7.88671875" style="48" customWidth="1"/>
    <col min="2321" max="2321" width="8.6640625" style="48" customWidth="1"/>
    <col min="2322" max="2322" width="1.6640625" style="48" customWidth="1"/>
    <col min="2323" max="2560" width="9.6640625" style="48"/>
    <col min="2561" max="2561" width="64.6640625" style="48" customWidth="1"/>
    <col min="2562" max="2568" width="8.6640625" style="48" customWidth="1"/>
    <col min="2569" max="2569" width="1.6640625" style="48" customWidth="1"/>
    <col min="2570" max="2570" width="7.88671875" style="48" customWidth="1"/>
    <col min="2571" max="2571" width="8.6640625" style="48" customWidth="1"/>
    <col min="2572" max="2572" width="1.6640625" style="48" customWidth="1"/>
    <col min="2573" max="2573" width="8.109375" style="48" customWidth="1"/>
    <col min="2574" max="2574" width="8.6640625" style="48" customWidth="1"/>
    <col min="2575" max="2575" width="1.6640625" style="48" customWidth="1"/>
    <col min="2576" max="2576" width="7.88671875" style="48" customWidth="1"/>
    <col min="2577" max="2577" width="8.6640625" style="48" customWidth="1"/>
    <col min="2578" max="2578" width="1.6640625" style="48" customWidth="1"/>
    <col min="2579" max="2816" width="9.6640625" style="48"/>
    <col min="2817" max="2817" width="64.6640625" style="48" customWidth="1"/>
    <col min="2818" max="2824" width="8.6640625" style="48" customWidth="1"/>
    <col min="2825" max="2825" width="1.6640625" style="48" customWidth="1"/>
    <col min="2826" max="2826" width="7.88671875" style="48" customWidth="1"/>
    <col min="2827" max="2827" width="8.6640625" style="48" customWidth="1"/>
    <col min="2828" max="2828" width="1.6640625" style="48" customWidth="1"/>
    <col min="2829" max="2829" width="8.109375" style="48" customWidth="1"/>
    <col min="2830" max="2830" width="8.6640625" style="48" customWidth="1"/>
    <col min="2831" max="2831" width="1.6640625" style="48" customWidth="1"/>
    <col min="2832" max="2832" width="7.88671875" style="48" customWidth="1"/>
    <col min="2833" max="2833" width="8.6640625" style="48" customWidth="1"/>
    <col min="2834" max="2834" width="1.6640625" style="48" customWidth="1"/>
    <col min="2835" max="3072" width="9.6640625" style="48"/>
    <col min="3073" max="3073" width="64.6640625" style="48" customWidth="1"/>
    <col min="3074" max="3080" width="8.6640625" style="48" customWidth="1"/>
    <col min="3081" max="3081" width="1.6640625" style="48" customWidth="1"/>
    <col min="3082" max="3082" width="7.88671875" style="48" customWidth="1"/>
    <col min="3083" max="3083" width="8.6640625" style="48" customWidth="1"/>
    <col min="3084" max="3084" width="1.6640625" style="48" customWidth="1"/>
    <col min="3085" max="3085" width="8.109375" style="48" customWidth="1"/>
    <col min="3086" max="3086" width="8.6640625" style="48" customWidth="1"/>
    <col min="3087" max="3087" width="1.6640625" style="48" customWidth="1"/>
    <col min="3088" max="3088" width="7.88671875" style="48" customWidth="1"/>
    <col min="3089" max="3089" width="8.6640625" style="48" customWidth="1"/>
    <col min="3090" max="3090" width="1.6640625" style="48" customWidth="1"/>
    <col min="3091" max="3328" width="9.6640625" style="48"/>
    <col min="3329" max="3329" width="64.6640625" style="48" customWidth="1"/>
    <col min="3330" max="3336" width="8.6640625" style="48" customWidth="1"/>
    <col min="3337" max="3337" width="1.6640625" style="48" customWidth="1"/>
    <col min="3338" max="3338" width="7.88671875" style="48" customWidth="1"/>
    <col min="3339" max="3339" width="8.6640625" style="48" customWidth="1"/>
    <col min="3340" max="3340" width="1.6640625" style="48" customWidth="1"/>
    <col min="3341" max="3341" width="8.109375" style="48" customWidth="1"/>
    <col min="3342" max="3342" width="8.6640625" style="48" customWidth="1"/>
    <col min="3343" max="3343" width="1.6640625" style="48" customWidth="1"/>
    <col min="3344" max="3344" width="7.88671875" style="48" customWidth="1"/>
    <col min="3345" max="3345" width="8.6640625" style="48" customWidth="1"/>
    <col min="3346" max="3346" width="1.6640625" style="48" customWidth="1"/>
    <col min="3347" max="3584" width="9.6640625" style="48"/>
    <col min="3585" max="3585" width="64.6640625" style="48" customWidth="1"/>
    <col min="3586" max="3592" width="8.6640625" style="48" customWidth="1"/>
    <col min="3593" max="3593" width="1.6640625" style="48" customWidth="1"/>
    <col min="3594" max="3594" width="7.88671875" style="48" customWidth="1"/>
    <col min="3595" max="3595" width="8.6640625" style="48" customWidth="1"/>
    <col min="3596" max="3596" width="1.6640625" style="48" customWidth="1"/>
    <col min="3597" max="3597" width="8.109375" style="48" customWidth="1"/>
    <col min="3598" max="3598" width="8.6640625" style="48" customWidth="1"/>
    <col min="3599" max="3599" width="1.6640625" style="48" customWidth="1"/>
    <col min="3600" max="3600" width="7.88671875" style="48" customWidth="1"/>
    <col min="3601" max="3601" width="8.6640625" style="48" customWidth="1"/>
    <col min="3602" max="3602" width="1.6640625" style="48" customWidth="1"/>
    <col min="3603" max="3840" width="9.6640625" style="48"/>
    <col min="3841" max="3841" width="64.6640625" style="48" customWidth="1"/>
    <col min="3842" max="3848" width="8.6640625" style="48" customWidth="1"/>
    <col min="3849" max="3849" width="1.6640625" style="48" customWidth="1"/>
    <col min="3850" max="3850" width="7.88671875" style="48" customWidth="1"/>
    <col min="3851" max="3851" width="8.6640625" style="48" customWidth="1"/>
    <col min="3852" max="3852" width="1.6640625" style="48" customWidth="1"/>
    <col min="3853" max="3853" width="8.109375" style="48" customWidth="1"/>
    <col min="3854" max="3854" width="8.6640625" style="48" customWidth="1"/>
    <col min="3855" max="3855" width="1.6640625" style="48" customWidth="1"/>
    <col min="3856" max="3856" width="7.88671875" style="48" customWidth="1"/>
    <col min="3857" max="3857" width="8.6640625" style="48" customWidth="1"/>
    <col min="3858" max="3858" width="1.6640625" style="48" customWidth="1"/>
    <col min="3859" max="4096" width="9.6640625" style="48"/>
    <col min="4097" max="4097" width="64.6640625" style="48" customWidth="1"/>
    <col min="4098" max="4104" width="8.6640625" style="48" customWidth="1"/>
    <col min="4105" max="4105" width="1.6640625" style="48" customWidth="1"/>
    <col min="4106" max="4106" width="7.88671875" style="48" customWidth="1"/>
    <col min="4107" max="4107" width="8.6640625" style="48" customWidth="1"/>
    <col min="4108" max="4108" width="1.6640625" style="48" customWidth="1"/>
    <col min="4109" max="4109" width="8.109375" style="48" customWidth="1"/>
    <col min="4110" max="4110" width="8.6640625" style="48" customWidth="1"/>
    <col min="4111" max="4111" width="1.6640625" style="48" customWidth="1"/>
    <col min="4112" max="4112" width="7.88671875" style="48" customWidth="1"/>
    <col min="4113" max="4113" width="8.6640625" style="48" customWidth="1"/>
    <col min="4114" max="4114" width="1.6640625" style="48" customWidth="1"/>
    <col min="4115" max="4352" width="9.6640625" style="48"/>
    <col min="4353" max="4353" width="64.6640625" style="48" customWidth="1"/>
    <col min="4354" max="4360" width="8.6640625" style="48" customWidth="1"/>
    <col min="4361" max="4361" width="1.6640625" style="48" customWidth="1"/>
    <col min="4362" max="4362" width="7.88671875" style="48" customWidth="1"/>
    <col min="4363" max="4363" width="8.6640625" style="48" customWidth="1"/>
    <col min="4364" max="4364" width="1.6640625" style="48" customWidth="1"/>
    <col min="4365" max="4365" width="8.109375" style="48" customWidth="1"/>
    <col min="4366" max="4366" width="8.6640625" style="48" customWidth="1"/>
    <col min="4367" max="4367" width="1.6640625" style="48" customWidth="1"/>
    <col min="4368" max="4368" width="7.88671875" style="48" customWidth="1"/>
    <col min="4369" max="4369" width="8.6640625" style="48" customWidth="1"/>
    <col min="4370" max="4370" width="1.6640625" style="48" customWidth="1"/>
    <col min="4371" max="4608" width="9.6640625" style="48"/>
    <col min="4609" max="4609" width="64.6640625" style="48" customWidth="1"/>
    <col min="4610" max="4616" width="8.6640625" style="48" customWidth="1"/>
    <col min="4617" max="4617" width="1.6640625" style="48" customWidth="1"/>
    <col min="4618" max="4618" width="7.88671875" style="48" customWidth="1"/>
    <col min="4619" max="4619" width="8.6640625" style="48" customWidth="1"/>
    <col min="4620" max="4620" width="1.6640625" style="48" customWidth="1"/>
    <col min="4621" max="4621" width="8.109375" style="48" customWidth="1"/>
    <col min="4622" max="4622" width="8.6640625" style="48" customWidth="1"/>
    <col min="4623" max="4623" width="1.6640625" style="48" customWidth="1"/>
    <col min="4624" max="4624" width="7.88671875" style="48" customWidth="1"/>
    <col min="4625" max="4625" width="8.6640625" style="48" customWidth="1"/>
    <col min="4626" max="4626" width="1.6640625" style="48" customWidth="1"/>
    <col min="4627" max="4864" width="9.6640625" style="48"/>
    <col min="4865" max="4865" width="64.6640625" style="48" customWidth="1"/>
    <col min="4866" max="4872" width="8.6640625" style="48" customWidth="1"/>
    <col min="4873" max="4873" width="1.6640625" style="48" customWidth="1"/>
    <col min="4874" max="4874" width="7.88671875" style="48" customWidth="1"/>
    <col min="4875" max="4875" width="8.6640625" style="48" customWidth="1"/>
    <col min="4876" max="4876" width="1.6640625" style="48" customWidth="1"/>
    <col min="4877" max="4877" width="8.109375" style="48" customWidth="1"/>
    <col min="4878" max="4878" width="8.6640625" style="48" customWidth="1"/>
    <col min="4879" max="4879" width="1.6640625" style="48" customWidth="1"/>
    <col min="4880" max="4880" width="7.88671875" style="48" customWidth="1"/>
    <col min="4881" max="4881" width="8.6640625" style="48" customWidth="1"/>
    <col min="4882" max="4882" width="1.6640625" style="48" customWidth="1"/>
    <col min="4883" max="5120" width="9.6640625" style="48"/>
    <col min="5121" max="5121" width="64.6640625" style="48" customWidth="1"/>
    <col min="5122" max="5128" width="8.6640625" style="48" customWidth="1"/>
    <col min="5129" max="5129" width="1.6640625" style="48" customWidth="1"/>
    <col min="5130" max="5130" width="7.88671875" style="48" customWidth="1"/>
    <col min="5131" max="5131" width="8.6640625" style="48" customWidth="1"/>
    <col min="5132" max="5132" width="1.6640625" style="48" customWidth="1"/>
    <col min="5133" max="5133" width="8.109375" style="48" customWidth="1"/>
    <col min="5134" max="5134" width="8.6640625" style="48" customWidth="1"/>
    <col min="5135" max="5135" width="1.6640625" style="48" customWidth="1"/>
    <col min="5136" max="5136" width="7.88671875" style="48" customWidth="1"/>
    <col min="5137" max="5137" width="8.6640625" style="48" customWidth="1"/>
    <col min="5138" max="5138" width="1.6640625" style="48" customWidth="1"/>
    <col min="5139" max="5376" width="9.6640625" style="48"/>
    <col min="5377" max="5377" width="64.6640625" style="48" customWidth="1"/>
    <col min="5378" max="5384" width="8.6640625" style="48" customWidth="1"/>
    <col min="5385" max="5385" width="1.6640625" style="48" customWidth="1"/>
    <col min="5386" max="5386" width="7.88671875" style="48" customWidth="1"/>
    <col min="5387" max="5387" width="8.6640625" style="48" customWidth="1"/>
    <col min="5388" max="5388" width="1.6640625" style="48" customWidth="1"/>
    <col min="5389" max="5389" width="8.109375" style="48" customWidth="1"/>
    <col min="5390" max="5390" width="8.6640625" style="48" customWidth="1"/>
    <col min="5391" max="5391" width="1.6640625" style="48" customWidth="1"/>
    <col min="5392" max="5392" width="7.88671875" style="48" customWidth="1"/>
    <col min="5393" max="5393" width="8.6640625" style="48" customWidth="1"/>
    <col min="5394" max="5394" width="1.6640625" style="48" customWidth="1"/>
    <col min="5395" max="5632" width="9.6640625" style="48"/>
    <col min="5633" max="5633" width="64.6640625" style="48" customWidth="1"/>
    <col min="5634" max="5640" width="8.6640625" style="48" customWidth="1"/>
    <col min="5641" max="5641" width="1.6640625" style="48" customWidth="1"/>
    <col min="5642" max="5642" width="7.88671875" style="48" customWidth="1"/>
    <col min="5643" max="5643" width="8.6640625" style="48" customWidth="1"/>
    <col min="5644" max="5644" width="1.6640625" style="48" customWidth="1"/>
    <col min="5645" max="5645" width="8.109375" style="48" customWidth="1"/>
    <col min="5646" max="5646" width="8.6640625" style="48" customWidth="1"/>
    <col min="5647" max="5647" width="1.6640625" style="48" customWidth="1"/>
    <col min="5648" max="5648" width="7.88671875" style="48" customWidth="1"/>
    <col min="5649" max="5649" width="8.6640625" style="48" customWidth="1"/>
    <col min="5650" max="5650" width="1.6640625" style="48" customWidth="1"/>
    <col min="5651" max="5888" width="9.6640625" style="48"/>
    <col min="5889" max="5889" width="64.6640625" style="48" customWidth="1"/>
    <col min="5890" max="5896" width="8.6640625" style="48" customWidth="1"/>
    <col min="5897" max="5897" width="1.6640625" style="48" customWidth="1"/>
    <col min="5898" max="5898" width="7.88671875" style="48" customWidth="1"/>
    <col min="5899" max="5899" width="8.6640625" style="48" customWidth="1"/>
    <col min="5900" max="5900" width="1.6640625" style="48" customWidth="1"/>
    <col min="5901" max="5901" width="8.109375" style="48" customWidth="1"/>
    <col min="5902" max="5902" width="8.6640625" style="48" customWidth="1"/>
    <col min="5903" max="5903" width="1.6640625" style="48" customWidth="1"/>
    <col min="5904" max="5904" width="7.88671875" style="48" customWidth="1"/>
    <col min="5905" max="5905" width="8.6640625" style="48" customWidth="1"/>
    <col min="5906" max="5906" width="1.6640625" style="48" customWidth="1"/>
    <col min="5907" max="6144" width="9.6640625" style="48"/>
    <col min="6145" max="6145" width="64.6640625" style="48" customWidth="1"/>
    <col min="6146" max="6152" width="8.6640625" style="48" customWidth="1"/>
    <col min="6153" max="6153" width="1.6640625" style="48" customWidth="1"/>
    <col min="6154" max="6154" width="7.88671875" style="48" customWidth="1"/>
    <col min="6155" max="6155" width="8.6640625" style="48" customWidth="1"/>
    <col min="6156" max="6156" width="1.6640625" style="48" customWidth="1"/>
    <col min="6157" max="6157" width="8.109375" style="48" customWidth="1"/>
    <col min="6158" max="6158" width="8.6640625" style="48" customWidth="1"/>
    <col min="6159" max="6159" width="1.6640625" style="48" customWidth="1"/>
    <col min="6160" max="6160" width="7.88671875" style="48" customWidth="1"/>
    <col min="6161" max="6161" width="8.6640625" style="48" customWidth="1"/>
    <col min="6162" max="6162" width="1.6640625" style="48" customWidth="1"/>
    <col min="6163" max="6400" width="9.6640625" style="48"/>
    <col min="6401" max="6401" width="64.6640625" style="48" customWidth="1"/>
    <col min="6402" max="6408" width="8.6640625" style="48" customWidth="1"/>
    <col min="6409" max="6409" width="1.6640625" style="48" customWidth="1"/>
    <col min="6410" max="6410" width="7.88671875" style="48" customWidth="1"/>
    <col min="6411" max="6411" width="8.6640625" style="48" customWidth="1"/>
    <col min="6412" max="6412" width="1.6640625" style="48" customWidth="1"/>
    <col min="6413" max="6413" width="8.109375" style="48" customWidth="1"/>
    <col min="6414" max="6414" width="8.6640625" style="48" customWidth="1"/>
    <col min="6415" max="6415" width="1.6640625" style="48" customWidth="1"/>
    <col min="6416" max="6416" width="7.88671875" style="48" customWidth="1"/>
    <col min="6417" max="6417" width="8.6640625" style="48" customWidth="1"/>
    <col min="6418" max="6418" width="1.6640625" style="48" customWidth="1"/>
    <col min="6419" max="6656" width="9.6640625" style="48"/>
    <col min="6657" max="6657" width="64.6640625" style="48" customWidth="1"/>
    <col min="6658" max="6664" width="8.6640625" style="48" customWidth="1"/>
    <col min="6665" max="6665" width="1.6640625" style="48" customWidth="1"/>
    <col min="6666" max="6666" width="7.88671875" style="48" customWidth="1"/>
    <col min="6667" max="6667" width="8.6640625" style="48" customWidth="1"/>
    <col min="6668" max="6668" width="1.6640625" style="48" customWidth="1"/>
    <col min="6669" max="6669" width="8.109375" style="48" customWidth="1"/>
    <col min="6670" max="6670" width="8.6640625" style="48" customWidth="1"/>
    <col min="6671" max="6671" width="1.6640625" style="48" customWidth="1"/>
    <col min="6672" max="6672" width="7.88671875" style="48" customWidth="1"/>
    <col min="6673" max="6673" width="8.6640625" style="48" customWidth="1"/>
    <col min="6674" max="6674" width="1.6640625" style="48" customWidth="1"/>
    <col min="6675" max="6912" width="9.6640625" style="48"/>
    <col min="6913" max="6913" width="64.6640625" style="48" customWidth="1"/>
    <col min="6914" max="6920" width="8.6640625" style="48" customWidth="1"/>
    <col min="6921" max="6921" width="1.6640625" style="48" customWidth="1"/>
    <col min="6922" max="6922" width="7.88671875" style="48" customWidth="1"/>
    <col min="6923" max="6923" width="8.6640625" style="48" customWidth="1"/>
    <col min="6924" max="6924" width="1.6640625" style="48" customWidth="1"/>
    <col min="6925" max="6925" width="8.109375" style="48" customWidth="1"/>
    <col min="6926" max="6926" width="8.6640625" style="48" customWidth="1"/>
    <col min="6927" max="6927" width="1.6640625" style="48" customWidth="1"/>
    <col min="6928" max="6928" width="7.88671875" style="48" customWidth="1"/>
    <col min="6929" max="6929" width="8.6640625" style="48" customWidth="1"/>
    <col min="6930" max="6930" width="1.6640625" style="48" customWidth="1"/>
    <col min="6931" max="7168" width="9.6640625" style="48"/>
    <col min="7169" max="7169" width="64.6640625" style="48" customWidth="1"/>
    <col min="7170" max="7176" width="8.6640625" style="48" customWidth="1"/>
    <col min="7177" max="7177" width="1.6640625" style="48" customWidth="1"/>
    <col min="7178" max="7178" width="7.88671875" style="48" customWidth="1"/>
    <col min="7179" max="7179" width="8.6640625" style="48" customWidth="1"/>
    <col min="7180" max="7180" width="1.6640625" style="48" customWidth="1"/>
    <col min="7181" max="7181" width="8.109375" style="48" customWidth="1"/>
    <col min="7182" max="7182" width="8.6640625" style="48" customWidth="1"/>
    <col min="7183" max="7183" width="1.6640625" style="48" customWidth="1"/>
    <col min="7184" max="7184" width="7.88671875" style="48" customWidth="1"/>
    <col min="7185" max="7185" width="8.6640625" style="48" customWidth="1"/>
    <col min="7186" max="7186" width="1.6640625" style="48" customWidth="1"/>
    <col min="7187" max="7424" width="9.6640625" style="48"/>
    <col min="7425" max="7425" width="64.6640625" style="48" customWidth="1"/>
    <col min="7426" max="7432" width="8.6640625" style="48" customWidth="1"/>
    <col min="7433" max="7433" width="1.6640625" style="48" customWidth="1"/>
    <col min="7434" max="7434" width="7.88671875" style="48" customWidth="1"/>
    <col min="7435" max="7435" width="8.6640625" style="48" customWidth="1"/>
    <col min="7436" max="7436" width="1.6640625" style="48" customWidth="1"/>
    <col min="7437" max="7437" width="8.109375" style="48" customWidth="1"/>
    <col min="7438" max="7438" width="8.6640625" style="48" customWidth="1"/>
    <col min="7439" max="7439" width="1.6640625" style="48" customWidth="1"/>
    <col min="7440" max="7440" width="7.88671875" style="48" customWidth="1"/>
    <col min="7441" max="7441" width="8.6640625" style="48" customWidth="1"/>
    <col min="7442" max="7442" width="1.6640625" style="48" customWidth="1"/>
    <col min="7443" max="7680" width="9.6640625" style="48"/>
    <col min="7681" max="7681" width="64.6640625" style="48" customWidth="1"/>
    <col min="7682" max="7688" width="8.6640625" style="48" customWidth="1"/>
    <col min="7689" max="7689" width="1.6640625" style="48" customWidth="1"/>
    <col min="7690" max="7690" width="7.88671875" style="48" customWidth="1"/>
    <col min="7691" max="7691" width="8.6640625" style="48" customWidth="1"/>
    <col min="7692" max="7692" width="1.6640625" style="48" customWidth="1"/>
    <col min="7693" max="7693" width="8.109375" style="48" customWidth="1"/>
    <col min="7694" max="7694" width="8.6640625" style="48" customWidth="1"/>
    <col min="7695" max="7695" width="1.6640625" style="48" customWidth="1"/>
    <col min="7696" max="7696" width="7.88671875" style="48" customWidth="1"/>
    <col min="7697" max="7697" width="8.6640625" style="48" customWidth="1"/>
    <col min="7698" max="7698" width="1.6640625" style="48" customWidth="1"/>
    <col min="7699" max="7936" width="9.6640625" style="48"/>
    <col min="7937" max="7937" width="64.6640625" style="48" customWidth="1"/>
    <col min="7938" max="7944" width="8.6640625" style="48" customWidth="1"/>
    <col min="7945" max="7945" width="1.6640625" style="48" customWidth="1"/>
    <col min="7946" max="7946" width="7.88671875" style="48" customWidth="1"/>
    <col min="7947" max="7947" width="8.6640625" style="48" customWidth="1"/>
    <col min="7948" max="7948" width="1.6640625" style="48" customWidth="1"/>
    <col min="7949" max="7949" width="8.109375" style="48" customWidth="1"/>
    <col min="7950" max="7950" width="8.6640625" style="48" customWidth="1"/>
    <col min="7951" max="7951" width="1.6640625" style="48" customWidth="1"/>
    <col min="7952" max="7952" width="7.88671875" style="48" customWidth="1"/>
    <col min="7953" max="7953" width="8.6640625" style="48" customWidth="1"/>
    <col min="7954" max="7954" width="1.6640625" style="48" customWidth="1"/>
    <col min="7955" max="8192" width="9.6640625" style="48"/>
    <col min="8193" max="8193" width="64.6640625" style="48" customWidth="1"/>
    <col min="8194" max="8200" width="8.6640625" style="48" customWidth="1"/>
    <col min="8201" max="8201" width="1.6640625" style="48" customWidth="1"/>
    <col min="8202" max="8202" width="7.88671875" style="48" customWidth="1"/>
    <col min="8203" max="8203" width="8.6640625" style="48" customWidth="1"/>
    <col min="8204" max="8204" width="1.6640625" style="48" customWidth="1"/>
    <col min="8205" max="8205" width="8.109375" style="48" customWidth="1"/>
    <col min="8206" max="8206" width="8.6640625" style="48" customWidth="1"/>
    <col min="8207" max="8207" width="1.6640625" style="48" customWidth="1"/>
    <col min="8208" max="8208" width="7.88671875" style="48" customWidth="1"/>
    <col min="8209" max="8209" width="8.6640625" style="48" customWidth="1"/>
    <col min="8210" max="8210" width="1.6640625" style="48" customWidth="1"/>
    <col min="8211" max="8448" width="9.6640625" style="48"/>
    <col min="8449" max="8449" width="64.6640625" style="48" customWidth="1"/>
    <col min="8450" max="8456" width="8.6640625" style="48" customWidth="1"/>
    <col min="8457" max="8457" width="1.6640625" style="48" customWidth="1"/>
    <col min="8458" max="8458" width="7.88671875" style="48" customWidth="1"/>
    <col min="8459" max="8459" width="8.6640625" style="48" customWidth="1"/>
    <col min="8460" max="8460" width="1.6640625" style="48" customWidth="1"/>
    <col min="8461" max="8461" width="8.109375" style="48" customWidth="1"/>
    <col min="8462" max="8462" width="8.6640625" style="48" customWidth="1"/>
    <col min="8463" max="8463" width="1.6640625" style="48" customWidth="1"/>
    <col min="8464" max="8464" width="7.88671875" style="48" customWidth="1"/>
    <col min="8465" max="8465" width="8.6640625" style="48" customWidth="1"/>
    <col min="8466" max="8466" width="1.6640625" style="48" customWidth="1"/>
    <col min="8467" max="8704" width="9.6640625" style="48"/>
    <col min="8705" max="8705" width="64.6640625" style="48" customWidth="1"/>
    <col min="8706" max="8712" width="8.6640625" style="48" customWidth="1"/>
    <col min="8713" max="8713" width="1.6640625" style="48" customWidth="1"/>
    <col min="8714" max="8714" width="7.88671875" style="48" customWidth="1"/>
    <col min="8715" max="8715" width="8.6640625" style="48" customWidth="1"/>
    <col min="8716" max="8716" width="1.6640625" style="48" customWidth="1"/>
    <col min="8717" max="8717" width="8.109375" style="48" customWidth="1"/>
    <col min="8718" max="8718" width="8.6640625" style="48" customWidth="1"/>
    <col min="8719" max="8719" width="1.6640625" style="48" customWidth="1"/>
    <col min="8720" max="8720" width="7.88671875" style="48" customWidth="1"/>
    <col min="8721" max="8721" width="8.6640625" style="48" customWidth="1"/>
    <col min="8722" max="8722" width="1.6640625" style="48" customWidth="1"/>
    <col min="8723" max="8960" width="9.6640625" style="48"/>
    <col min="8961" max="8961" width="64.6640625" style="48" customWidth="1"/>
    <col min="8962" max="8968" width="8.6640625" style="48" customWidth="1"/>
    <col min="8969" max="8969" width="1.6640625" style="48" customWidth="1"/>
    <col min="8970" max="8970" width="7.88671875" style="48" customWidth="1"/>
    <col min="8971" max="8971" width="8.6640625" style="48" customWidth="1"/>
    <col min="8972" max="8972" width="1.6640625" style="48" customWidth="1"/>
    <col min="8973" max="8973" width="8.109375" style="48" customWidth="1"/>
    <col min="8974" max="8974" width="8.6640625" style="48" customWidth="1"/>
    <col min="8975" max="8975" width="1.6640625" style="48" customWidth="1"/>
    <col min="8976" max="8976" width="7.88671875" style="48" customWidth="1"/>
    <col min="8977" max="8977" width="8.6640625" style="48" customWidth="1"/>
    <col min="8978" max="8978" width="1.6640625" style="48" customWidth="1"/>
    <col min="8979" max="9216" width="9.6640625" style="48"/>
    <col min="9217" max="9217" width="64.6640625" style="48" customWidth="1"/>
    <col min="9218" max="9224" width="8.6640625" style="48" customWidth="1"/>
    <col min="9225" max="9225" width="1.6640625" style="48" customWidth="1"/>
    <col min="9226" max="9226" width="7.88671875" style="48" customWidth="1"/>
    <col min="9227" max="9227" width="8.6640625" style="48" customWidth="1"/>
    <col min="9228" max="9228" width="1.6640625" style="48" customWidth="1"/>
    <col min="9229" max="9229" width="8.109375" style="48" customWidth="1"/>
    <col min="9230" max="9230" width="8.6640625" style="48" customWidth="1"/>
    <col min="9231" max="9231" width="1.6640625" style="48" customWidth="1"/>
    <col min="9232" max="9232" width="7.88671875" style="48" customWidth="1"/>
    <col min="9233" max="9233" width="8.6640625" style="48" customWidth="1"/>
    <col min="9234" max="9234" width="1.6640625" style="48" customWidth="1"/>
    <col min="9235" max="9472" width="9.6640625" style="48"/>
    <col min="9473" max="9473" width="64.6640625" style="48" customWidth="1"/>
    <col min="9474" max="9480" width="8.6640625" style="48" customWidth="1"/>
    <col min="9481" max="9481" width="1.6640625" style="48" customWidth="1"/>
    <col min="9482" max="9482" width="7.88671875" style="48" customWidth="1"/>
    <col min="9483" max="9483" width="8.6640625" style="48" customWidth="1"/>
    <col min="9484" max="9484" width="1.6640625" style="48" customWidth="1"/>
    <col min="9485" max="9485" width="8.109375" style="48" customWidth="1"/>
    <col min="9486" max="9486" width="8.6640625" style="48" customWidth="1"/>
    <col min="9487" max="9487" width="1.6640625" style="48" customWidth="1"/>
    <col min="9488" max="9488" width="7.88671875" style="48" customWidth="1"/>
    <col min="9489" max="9489" width="8.6640625" style="48" customWidth="1"/>
    <col min="9490" max="9490" width="1.6640625" style="48" customWidth="1"/>
    <col min="9491" max="9728" width="9.6640625" style="48"/>
    <col min="9729" max="9729" width="64.6640625" style="48" customWidth="1"/>
    <col min="9730" max="9736" width="8.6640625" style="48" customWidth="1"/>
    <col min="9737" max="9737" width="1.6640625" style="48" customWidth="1"/>
    <col min="9738" max="9738" width="7.88671875" style="48" customWidth="1"/>
    <col min="9739" max="9739" width="8.6640625" style="48" customWidth="1"/>
    <col min="9740" max="9740" width="1.6640625" style="48" customWidth="1"/>
    <col min="9741" max="9741" width="8.109375" style="48" customWidth="1"/>
    <col min="9742" max="9742" width="8.6640625" style="48" customWidth="1"/>
    <col min="9743" max="9743" width="1.6640625" style="48" customWidth="1"/>
    <col min="9744" max="9744" width="7.88671875" style="48" customWidth="1"/>
    <col min="9745" max="9745" width="8.6640625" style="48" customWidth="1"/>
    <col min="9746" max="9746" width="1.6640625" style="48" customWidth="1"/>
    <col min="9747" max="9984" width="9.6640625" style="48"/>
    <col min="9985" max="9985" width="64.6640625" style="48" customWidth="1"/>
    <col min="9986" max="9992" width="8.6640625" style="48" customWidth="1"/>
    <col min="9993" max="9993" width="1.6640625" style="48" customWidth="1"/>
    <col min="9994" max="9994" width="7.88671875" style="48" customWidth="1"/>
    <col min="9995" max="9995" width="8.6640625" style="48" customWidth="1"/>
    <col min="9996" max="9996" width="1.6640625" style="48" customWidth="1"/>
    <col min="9997" max="9997" width="8.109375" style="48" customWidth="1"/>
    <col min="9998" max="9998" width="8.6640625" style="48" customWidth="1"/>
    <col min="9999" max="9999" width="1.6640625" style="48" customWidth="1"/>
    <col min="10000" max="10000" width="7.88671875" style="48" customWidth="1"/>
    <col min="10001" max="10001" width="8.6640625" style="48" customWidth="1"/>
    <col min="10002" max="10002" width="1.6640625" style="48" customWidth="1"/>
    <col min="10003" max="10240" width="9.6640625" style="48"/>
    <col min="10241" max="10241" width="64.6640625" style="48" customWidth="1"/>
    <col min="10242" max="10248" width="8.6640625" style="48" customWidth="1"/>
    <col min="10249" max="10249" width="1.6640625" style="48" customWidth="1"/>
    <col min="10250" max="10250" width="7.88671875" style="48" customWidth="1"/>
    <col min="10251" max="10251" width="8.6640625" style="48" customWidth="1"/>
    <col min="10252" max="10252" width="1.6640625" style="48" customWidth="1"/>
    <col min="10253" max="10253" width="8.109375" style="48" customWidth="1"/>
    <col min="10254" max="10254" width="8.6640625" style="48" customWidth="1"/>
    <col min="10255" max="10255" width="1.6640625" style="48" customWidth="1"/>
    <col min="10256" max="10256" width="7.88671875" style="48" customWidth="1"/>
    <col min="10257" max="10257" width="8.6640625" style="48" customWidth="1"/>
    <col min="10258" max="10258" width="1.6640625" style="48" customWidth="1"/>
    <col min="10259" max="10496" width="9.6640625" style="48"/>
    <col min="10497" max="10497" width="64.6640625" style="48" customWidth="1"/>
    <col min="10498" max="10504" width="8.6640625" style="48" customWidth="1"/>
    <col min="10505" max="10505" width="1.6640625" style="48" customWidth="1"/>
    <col min="10506" max="10506" width="7.88671875" style="48" customWidth="1"/>
    <col min="10507" max="10507" width="8.6640625" style="48" customWidth="1"/>
    <col min="10508" max="10508" width="1.6640625" style="48" customWidth="1"/>
    <col min="10509" max="10509" width="8.109375" style="48" customWidth="1"/>
    <col min="10510" max="10510" width="8.6640625" style="48" customWidth="1"/>
    <col min="10511" max="10511" width="1.6640625" style="48" customWidth="1"/>
    <col min="10512" max="10512" width="7.88671875" style="48" customWidth="1"/>
    <col min="10513" max="10513" width="8.6640625" style="48" customWidth="1"/>
    <col min="10514" max="10514" width="1.6640625" style="48" customWidth="1"/>
    <col min="10515" max="10752" width="9.6640625" style="48"/>
    <col min="10753" max="10753" width="64.6640625" style="48" customWidth="1"/>
    <col min="10754" max="10760" width="8.6640625" style="48" customWidth="1"/>
    <col min="10761" max="10761" width="1.6640625" style="48" customWidth="1"/>
    <col min="10762" max="10762" width="7.88671875" style="48" customWidth="1"/>
    <col min="10763" max="10763" width="8.6640625" style="48" customWidth="1"/>
    <col min="10764" max="10764" width="1.6640625" style="48" customWidth="1"/>
    <col min="10765" max="10765" width="8.109375" style="48" customWidth="1"/>
    <col min="10766" max="10766" width="8.6640625" style="48" customWidth="1"/>
    <col min="10767" max="10767" width="1.6640625" style="48" customWidth="1"/>
    <col min="10768" max="10768" width="7.88671875" style="48" customWidth="1"/>
    <col min="10769" max="10769" width="8.6640625" style="48" customWidth="1"/>
    <col min="10770" max="10770" width="1.6640625" style="48" customWidth="1"/>
    <col min="10771" max="11008" width="9.6640625" style="48"/>
    <col min="11009" max="11009" width="64.6640625" style="48" customWidth="1"/>
    <col min="11010" max="11016" width="8.6640625" style="48" customWidth="1"/>
    <col min="11017" max="11017" width="1.6640625" style="48" customWidth="1"/>
    <col min="11018" max="11018" width="7.88671875" style="48" customWidth="1"/>
    <col min="11019" max="11019" width="8.6640625" style="48" customWidth="1"/>
    <col min="11020" max="11020" width="1.6640625" style="48" customWidth="1"/>
    <col min="11021" max="11021" width="8.109375" style="48" customWidth="1"/>
    <col min="11022" max="11022" width="8.6640625" style="48" customWidth="1"/>
    <col min="11023" max="11023" width="1.6640625" style="48" customWidth="1"/>
    <col min="11024" max="11024" width="7.88671875" style="48" customWidth="1"/>
    <col min="11025" max="11025" width="8.6640625" style="48" customWidth="1"/>
    <col min="11026" max="11026" width="1.6640625" style="48" customWidth="1"/>
    <col min="11027" max="11264" width="9.6640625" style="48"/>
    <col min="11265" max="11265" width="64.6640625" style="48" customWidth="1"/>
    <col min="11266" max="11272" width="8.6640625" style="48" customWidth="1"/>
    <col min="11273" max="11273" width="1.6640625" style="48" customWidth="1"/>
    <col min="11274" max="11274" width="7.88671875" style="48" customWidth="1"/>
    <col min="11275" max="11275" width="8.6640625" style="48" customWidth="1"/>
    <col min="11276" max="11276" width="1.6640625" style="48" customWidth="1"/>
    <col min="11277" max="11277" width="8.109375" style="48" customWidth="1"/>
    <col min="11278" max="11278" width="8.6640625" style="48" customWidth="1"/>
    <col min="11279" max="11279" width="1.6640625" style="48" customWidth="1"/>
    <col min="11280" max="11280" width="7.88671875" style="48" customWidth="1"/>
    <col min="11281" max="11281" width="8.6640625" style="48" customWidth="1"/>
    <col min="11282" max="11282" width="1.6640625" style="48" customWidth="1"/>
    <col min="11283" max="11520" width="9.6640625" style="48"/>
    <col min="11521" max="11521" width="64.6640625" style="48" customWidth="1"/>
    <col min="11522" max="11528" width="8.6640625" style="48" customWidth="1"/>
    <col min="11529" max="11529" width="1.6640625" style="48" customWidth="1"/>
    <col min="11530" max="11530" width="7.88671875" style="48" customWidth="1"/>
    <col min="11531" max="11531" width="8.6640625" style="48" customWidth="1"/>
    <col min="11532" max="11532" width="1.6640625" style="48" customWidth="1"/>
    <col min="11533" max="11533" width="8.109375" style="48" customWidth="1"/>
    <col min="11534" max="11534" width="8.6640625" style="48" customWidth="1"/>
    <col min="11535" max="11535" width="1.6640625" style="48" customWidth="1"/>
    <col min="11536" max="11536" width="7.88671875" style="48" customWidth="1"/>
    <col min="11537" max="11537" width="8.6640625" style="48" customWidth="1"/>
    <col min="11538" max="11538" width="1.6640625" style="48" customWidth="1"/>
    <col min="11539" max="11776" width="9.6640625" style="48"/>
    <col min="11777" max="11777" width="64.6640625" style="48" customWidth="1"/>
    <col min="11778" max="11784" width="8.6640625" style="48" customWidth="1"/>
    <col min="11785" max="11785" width="1.6640625" style="48" customWidth="1"/>
    <col min="11786" max="11786" width="7.88671875" style="48" customWidth="1"/>
    <col min="11787" max="11787" width="8.6640625" style="48" customWidth="1"/>
    <col min="11788" max="11788" width="1.6640625" style="48" customWidth="1"/>
    <col min="11789" max="11789" width="8.109375" style="48" customWidth="1"/>
    <col min="11790" max="11790" width="8.6640625" style="48" customWidth="1"/>
    <col min="11791" max="11791" width="1.6640625" style="48" customWidth="1"/>
    <col min="11792" max="11792" width="7.88671875" style="48" customWidth="1"/>
    <col min="11793" max="11793" width="8.6640625" style="48" customWidth="1"/>
    <col min="11794" max="11794" width="1.6640625" style="48" customWidth="1"/>
    <col min="11795" max="12032" width="9.6640625" style="48"/>
    <col min="12033" max="12033" width="64.6640625" style="48" customWidth="1"/>
    <col min="12034" max="12040" width="8.6640625" style="48" customWidth="1"/>
    <col min="12041" max="12041" width="1.6640625" style="48" customWidth="1"/>
    <col min="12042" max="12042" width="7.88671875" style="48" customWidth="1"/>
    <col min="12043" max="12043" width="8.6640625" style="48" customWidth="1"/>
    <col min="12044" max="12044" width="1.6640625" style="48" customWidth="1"/>
    <col min="12045" max="12045" width="8.109375" style="48" customWidth="1"/>
    <col min="12046" max="12046" width="8.6640625" style="48" customWidth="1"/>
    <col min="12047" max="12047" width="1.6640625" style="48" customWidth="1"/>
    <col min="12048" max="12048" width="7.88671875" style="48" customWidth="1"/>
    <col min="12049" max="12049" width="8.6640625" style="48" customWidth="1"/>
    <col min="12050" max="12050" width="1.6640625" style="48" customWidth="1"/>
    <col min="12051" max="12288" width="9.6640625" style="48"/>
    <col min="12289" max="12289" width="64.6640625" style="48" customWidth="1"/>
    <col min="12290" max="12296" width="8.6640625" style="48" customWidth="1"/>
    <col min="12297" max="12297" width="1.6640625" style="48" customWidth="1"/>
    <col min="12298" max="12298" width="7.88671875" style="48" customWidth="1"/>
    <col min="12299" max="12299" width="8.6640625" style="48" customWidth="1"/>
    <col min="12300" max="12300" width="1.6640625" style="48" customWidth="1"/>
    <col min="12301" max="12301" width="8.109375" style="48" customWidth="1"/>
    <col min="12302" max="12302" width="8.6640625" style="48" customWidth="1"/>
    <col min="12303" max="12303" width="1.6640625" style="48" customWidth="1"/>
    <col min="12304" max="12304" width="7.88671875" style="48" customWidth="1"/>
    <col min="12305" max="12305" width="8.6640625" style="48" customWidth="1"/>
    <col min="12306" max="12306" width="1.6640625" style="48" customWidth="1"/>
    <col min="12307" max="12544" width="9.6640625" style="48"/>
    <col min="12545" max="12545" width="64.6640625" style="48" customWidth="1"/>
    <col min="12546" max="12552" width="8.6640625" style="48" customWidth="1"/>
    <col min="12553" max="12553" width="1.6640625" style="48" customWidth="1"/>
    <col min="12554" max="12554" width="7.88671875" style="48" customWidth="1"/>
    <col min="12555" max="12555" width="8.6640625" style="48" customWidth="1"/>
    <col min="12556" max="12556" width="1.6640625" style="48" customWidth="1"/>
    <col min="12557" max="12557" width="8.109375" style="48" customWidth="1"/>
    <col min="12558" max="12558" width="8.6640625" style="48" customWidth="1"/>
    <col min="12559" max="12559" width="1.6640625" style="48" customWidth="1"/>
    <col min="12560" max="12560" width="7.88671875" style="48" customWidth="1"/>
    <col min="12561" max="12561" width="8.6640625" style="48" customWidth="1"/>
    <col min="12562" max="12562" width="1.6640625" style="48" customWidth="1"/>
    <col min="12563" max="12800" width="9.6640625" style="48"/>
    <col min="12801" max="12801" width="64.6640625" style="48" customWidth="1"/>
    <col min="12802" max="12808" width="8.6640625" style="48" customWidth="1"/>
    <col min="12809" max="12809" width="1.6640625" style="48" customWidth="1"/>
    <col min="12810" max="12810" width="7.88671875" style="48" customWidth="1"/>
    <col min="12811" max="12811" width="8.6640625" style="48" customWidth="1"/>
    <col min="12812" max="12812" width="1.6640625" style="48" customWidth="1"/>
    <col min="12813" max="12813" width="8.109375" style="48" customWidth="1"/>
    <col min="12814" max="12814" width="8.6640625" style="48" customWidth="1"/>
    <col min="12815" max="12815" width="1.6640625" style="48" customWidth="1"/>
    <col min="12816" max="12816" width="7.88671875" style="48" customWidth="1"/>
    <col min="12817" max="12817" width="8.6640625" style="48" customWidth="1"/>
    <col min="12818" max="12818" width="1.6640625" style="48" customWidth="1"/>
    <col min="12819" max="13056" width="9.6640625" style="48"/>
    <col min="13057" max="13057" width="64.6640625" style="48" customWidth="1"/>
    <col min="13058" max="13064" width="8.6640625" style="48" customWidth="1"/>
    <col min="13065" max="13065" width="1.6640625" style="48" customWidth="1"/>
    <col min="13066" max="13066" width="7.88671875" style="48" customWidth="1"/>
    <col min="13067" max="13067" width="8.6640625" style="48" customWidth="1"/>
    <col min="13068" max="13068" width="1.6640625" style="48" customWidth="1"/>
    <col min="13069" max="13069" width="8.109375" style="48" customWidth="1"/>
    <col min="13070" max="13070" width="8.6640625" style="48" customWidth="1"/>
    <col min="13071" max="13071" width="1.6640625" style="48" customWidth="1"/>
    <col min="13072" max="13072" width="7.88671875" style="48" customWidth="1"/>
    <col min="13073" max="13073" width="8.6640625" style="48" customWidth="1"/>
    <col min="13074" max="13074" width="1.6640625" style="48" customWidth="1"/>
    <col min="13075" max="13312" width="9.6640625" style="48"/>
    <col min="13313" max="13313" width="64.6640625" style="48" customWidth="1"/>
    <col min="13314" max="13320" width="8.6640625" style="48" customWidth="1"/>
    <col min="13321" max="13321" width="1.6640625" style="48" customWidth="1"/>
    <col min="13322" max="13322" width="7.88671875" style="48" customWidth="1"/>
    <col min="13323" max="13323" width="8.6640625" style="48" customWidth="1"/>
    <col min="13324" max="13324" width="1.6640625" style="48" customWidth="1"/>
    <col min="13325" max="13325" width="8.109375" style="48" customWidth="1"/>
    <col min="13326" max="13326" width="8.6640625" style="48" customWidth="1"/>
    <col min="13327" max="13327" width="1.6640625" style="48" customWidth="1"/>
    <col min="13328" max="13328" width="7.88671875" style="48" customWidth="1"/>
    <col min="13329" max="13329" width="8.6640625" style="48" customWidth="1"/>
    <col min="13330" max="13330" width="1.6640625" style="48" customWidth="1"/>
    <col min="13331" max="13568" width="9.6640625" style="48"/>
    <col min="13569" max="13569" width="64.6640625" style="48" customWidth="1"/>
    <col min="13570" max="13576" width="8.6640625" style="48" customWidth="1"/>
    <col min="13577" max="13577" width="1.6640625" style="48" customWidth="1"/>
    <col min="13578" max="13578" width="7.88671875" style="48" customWidth="1"/>
    <col min="13579" max="13579" width="8.6640625" style="48" customWidth="1"/>
    <col min="13580" max="13580" width="1.6640625" style="48" customWidth="1"/>
    <col min="13581" max="13581" width="8.109375" style="48" customWidth="1"/>
    <col min="13582" max="13582" width="8.6640625" style="48" customWidth="1"/>
    <col min="13583" max="13583" width="1.6640625" style="48" customWidth="1"/>
    <col min="13584" max="13584" width="7.88671875" style="48" customWidth="1"/>
    <col min="13585" max="13585" width="8.6640625" style="48" customWidth="1"/>
    <col min="13586" max="13586" width="1.6640625" style="48" customWidth="1"/>
    <col min="13587" max="13824" width="9.6640625" style="48"/>
    <col min="13825" max="13825" width="64.6640625" style="48" customWidth="1"/>
    <col min="13826" max="13832" width="8.6640625" style="48" customWidth="1"/>
    <col min="13833" max="13833" width="1.6640625" style="48" customWidth="1"/>
    <col min="13834" max="13834" width="7.88671875" style="48" customWidth="1"/>
    <col min="13835" max="13835" width="8.6640625" style="48" customWidth="1"/>
    <col min="13836" max="13836" width="1.6640625" style="48" customWidth="1"/>
    <col min="13837" max="13837" width="8.109375" style="48" customWidth="1"/>
    <col min="13838" max="13838" width="8.6640625" style="48" customWidth="1"/>
    <col min="13839" max="13839" width="1.6640625" style="48" customWidth="1"/>
    <col min="13840" max="13840" width="7.88671875" style="48" customWidth="1"/>
    <col min="13841" max="13841" width="8.6640625" style="48" customWidth="1"/>
    <col min="13842" max="13842" width="1.6640625" style="48" customWidth="1"/>
    <col min="13843" max="14080" width="9.6640625" style="48"/>
    <col min="14081" max="14081" width="64.6640625" style="48" customWidth="1"/>
    <col min="14082" max="14088" width="8.6640625" style="48" customWidth="1"/>
    <col min="14089" max="14089" width="1.6640625" style="48" customWidth="1"/>
    <col min="14090" max="14090" width="7.88671875" style="48" customWidth="1"/>
    <col min="14091" max="14091" width="8.6640625" style="48" customWidth="1"/>
    <col min="14092" max="14092" width="1.6640625" style="48" customWidth="1"/>
    <col min="14093" max="14093" width="8.109375" style="48" customWidth="1"/>
    <col min="14094" max="14094" width="8.6640625" style="48" customWidth="1"/>
    <col min="14095" max="14095" width="1.6640625" style="48" customWidth="1"/>
    <col min="14096" max="14096" width="7.88671875" style="48" customWidth="1"/>
    <col min="14097" max="14097" width="8.6640625" style="48" customWidth="1"/>
    <col min="14098" max="14098" width="1.6640625" style="48" customWidth="1"/>
    <col min="14099" max="14336" width="9.6640625" style="48"/>
    <col min="14337" max="14337" width="64.6640625" style="48" customWidth="1"/>
    <col min="14338" max="14344" width="8.6640625" style="48" customWidth="1"/>
    <col min="14345" max="14345" width="1.6640625" style="48" customWidth="1"/>
    <col min="14346" max="14346" width="7.88671875" style="48" customWidth="1"/>
    <col min="14347" max="14347" width="8.6640625" style="48" customWidth="1"/>
    <col min="14348" max="14348" width="1.6640625" style="48" customWidth="1"/>
    <col min="14349" max="14349" width="8.109375" style="48" customWidth="1"/>
    <col min="14350" max="14350" width="8.6640625" style="48" customWidth="1"/>
    <col min="14351" max="14351" width="1.6640625" style="48" customWidth="1"/>
    <col min="14352" max="14352" width="7.88671875" style="48" customWidth="1"/>
    <col min="14353" max="14353" width="8.6640625" style="48" customWidth="1"/>
    <col min="14354" max="14354" width="1.6640625" style="48" customWidth="1"/>
    <col min="14355" max="14592" width="9.6640625" style="48"/>
    <col min="14593" max="14593" width="64.6640625" style="48" customWidth="1"/>
    <col min="14594" max="14600" width="8.6640625" style="48" customWidth="1"/>
    <col min="14601" max="14601" width="1.6640625" style="48" customWidth="1"/>
    <col min="14602" max="14602" width="7.88671875" style="48" customWidth="1"/>
    <col min="14603" max="14603" width="8.6640625" style="48" customWidth="1"/>
    <col min="14604" max="14604" width="1.6640625" style="48" customWidth="1"/>
    <col min="14605" max="14605" width="8.109375" style="48" customWidth="1"/>
    <col min="14606" max="14606" width="8.6640625" style="48" customWidth="1"/>
    <col min="14607" max="14607" width="1.6640625" style="48" customWidth="1"/>
    <col min="14608" max="14608" width="7.88671875" style="48" customWidth="1"/>
    <col min="14609" max="14609" width="8.6640625" style="48" customWidth="1"/>
    <col min="14610" max="14610" width="1.6640625" style="48" customWidth="1"/>
    <col min="14611" max="14848" width="9.6640625" style="48"/>
    <col min="14849" max="14849" width="64.6640625" style="48" customWidth="1"/>
    <col min="14850" max="14856" width="8.6640625" style="48" customWidth="1"/>
    <col min="14857" max="14857" width="1.6640625" style="48" customWidth="1"/>
    <col min="14858" max="14858" width="7.88671875" style="48" customWidth="1"/>
    <col min="14859" max="14859" width="8.6640625" style="48" customWidth="1"/>
    <col min="14860" max="14860" width="1.6640625" style="48" customWidth="1"/>
    <col min="14861" max="14861" width="8.109375" style="48" customWidth="1"/>
    <col min="14862" max="14862" width="8.6640625" style="48" customWidth="1"/>
    <col min="14863" max="14863" width="1.6640625" style="48" customWidth="1"/>
    <col min="14864" max="14864" width="7.88671875" style="48" customWidth="1"/>
    <col min="14865" max="14865" width="8.6640625" style="48" customWidth="1"/>
    <col min="14866" max="14866" width="1.6640625" style="48" customWidth="1"/>
    <col min="14867" max="15104" width="9.6640625" style="48"/>
    <col min="15105" max="15105" width="64.6640625" style="48" customWidth="1"/>
    <col min="15106" max="15112" width="8.6640625" style="48" customWidth="1"/>
    <col min="15113" max="15113" width="1.6640625" style="48" customWidth="1"/>
    <col min="15114" max="15114" width="7.88671875" style="48" customWidth="1"/>
    <col min="15115" max="15115" width="8.6640625" style="48" customWidth="1"/>
    <col min="15116" max="15116" width="1.6640625" style="48" customWidth="1"/>
    <col min="15117" max="15117" width="8.109375" style="48" customWidth="1"/>
    <col min="15118" max="15118" width="8.6640625" style="48" customWidth="1"/>
    <col min="15119" max="15119" width="1.6640625" style="48" customWidth="1"/>
    <col min="15120" max="15120" width="7.88671875" style="48" customWidth="1"/>
    <col min="15121" max="15121" width="8.6640625" style="48" customWidth="1"/>
    <col min="15122" max="15122" width="1.6640625" style="48" customWidth="1"/>
    <col min="15123" max="15360" width="9.6640625" style="48"/>
    <col min="15361" max="15361" width="64.6640625" style="48" customWidth="1"/>
    <col min="15362" max="15368" width="8.6640625" style="48" customWidth="1"/>
    <col min="15369" max="15369" width="1.6640625" style="48" customWidth="1"/>
    <col min="15370" max="15370" width="7.88671875" style="48" customWidth="1"/>
    <col min="15371" max="15371" width="8.6640625" style="48" customWidth="1"/>
    <col min="15372" max="15372" width="1.6640625" style="48" customWidth="1"/>
    <col min="15373" max="15373" width="8.109375" style="48" customWidth="1"/>
    <col min="15374" max="15374" width="8.6640625" style="48" customWidth="1"/>
    <col min="15375" max="15375" width="1.6640625" style="48" customWidth="1"/>
    <col min="15376" max="15376" width="7.88671875" style="48" customWidth="1"/>
    <col min="15377" max="15377" width="8.6640625" style="48" customWidth="1"/>
    <col min="15378" max="15378" width="1.6640625" style="48" customWidth="1"/>
    <col min="15379" max="15616" width="9.6640625" style="48"/>
    <col min="15617" max="15617" width="64.6640625" style="48" customWidth="1"/>
    <col min="15618" max="15624" width="8.6640625" style="48" customWidth="1"/>
    <col min="15625" max="15625" width="1.6640625" style="48" customWidth="1"/>
    <col min="15626" max="15626" width="7.88671875" style="48" customWidth="1"/>
    <col min="15627" max="15627" width="8.6640625" style="48" customWidth="1"/>
    <col min="15628" max="15628" width="1.6640625" style="48" customWidth="1"/>
    <col min="15629" max="15629" width="8.109375" style="48" customWidth="1"/>
    <col min="15630" max="15630" width="8.6640625" style="48" customWidth="1"/>
    <col min="15631" max="15631" width="1.6640625" style="48" customWidth="1"/>
    <col min="15632" max="15632" width="7.88671875" style="48" customWidth="1"/>
    <col min="15633" max="15633" width="8.6640625" style="48" customWidth="1"/>
    <col min="15634" max="15634" width="1.6640625" style="48" customWidth="1"/>
    <col min="15635" max="15872" width="9.6640625" style="48"/>
    <col min="15873" max="15873" width="64.6640625" style="48" customWidth="1"/>
    <col min="15874" max="15880" width="8.6640625" style="48" customWidth="1"/>
    <col min="15881" max="15881" width="1.6640625" style="48" customWidth="1"/>
    <col min="15882" max="15882" width="7.88671875" style="48" customWidth="1"/>
    <col min="15883" max="15883" width="8.6640625" style="48" customWidth="1"/>
    <col min="15884" max="15884" width="1.6640625" style="48" customWidth="1"/>
    <col min="15885" max="15885" width="8.109375" style="48" customWidth="1"/>
    <col min="15886" max="15886" width="8.6640625" style="48" customWidth="1"/>
    <col min="15887" max="15887" width="1.6640625" style="48" customWidth="1"/>
    <col min="15888" max="15888" width="7.88671875" style="48" customWidth="1"/>
    <col min="15889" max="15889" width="8.6640625" style="48" customWidth="1"/>
    <col min="15890" max="15890" width="1.6640625" style="48" customWidth="1"/>
    <col min="15891" max="16128" width="9.6640625" style="48"/>
    <col min="16129" max="16129" width="64.6640625" style="48" customWidth="1"/>
    <col min="16130" max="16136" width="8.6640625" style="48" customWidth="1"/>
    <col min="16137" max="16137" width="1.6640625" style="48" customWidth="1"/>
    <col min="16138" max="16138" width="7.88671875" style="48" customWidth="1"/>
    <col min="16139" max="16139" width="8.6640625" style="48" customWidth="1"/>
    <col min="16140" max="16140" width="1.6640625" style="48" customWidth="1"/>
    <col min="16141" max="16141" width="8.109375" style="48" customWidth="1"/>
    <col min="16142" max="16142" width="8.6640625" style="48" customWidth="1"/>
    <col min="16143" max="16143" width="1.6640625" style="48" customWidth="1"/>
    <col min="16144" max="16144" width="7.88671875" style="48" customWidth="1"/>
    <col min="16145" max="16145" width="8.6640625" style="48" customWidth="1"/>
    <col min="16146" max="16146" width="1.6640625" style="48" customWidth="1"/>
    <col min="16147" max="16384" width="9.6640625" style="48"/>
  </cols>
  <sheetData>
    <row r="1" spans="1:22" s="41" customFormat="1" ht="60" customHeight="1">
      <c r="A1" s="41" t="s">
        <v>78</v>
      </c>
    </row>
    <row r="2" spans="1:22" customFormat="1" ht="22.65" customHeight="1">
      <c r="A2" s="40" t="s">
        <v>90</v>
      </c>
      <c r="B2" s="56"/>
      <c r="C2" s="56"/>
      <c r="D2" s="56"/>
      <c r="E2" s="56"/>
      <c r="F2" s="56"/>
      <c r="G2" s="56"/>
      <c r="H2" s="56"/>
      <c r="I2" s="56"/>
      <c r="J2" s="56"/>
      <c r="K2" s="56"/>
      <c r="L2" s="56"/>
      <c r="M2" s="56"/>
      <c r="N2" s="56"/>
      <c r="O2" s="56"/>
      <c r="P2" s="56"/>
      <c r="Q2" s="56"/>
      <c r="R2" s="6"/>
      <c r="S2" s="6"/>
      <c r="T2" s="6"/>
    </row>
    <row r="3" spans="1:22" customFormat="1" ht="14.4">
      <c r="A3" s="814" t="s">
        <v>79</v>
      </c>
      <c r="B3" s="814"/>
      <c r="C3" s="814"/>
      <c r="D3" s="814"/>
      <c r="E3" s="814"/>
      <c r="F3" s="814"/>
      <c r="G3" s="814"/>
      <c r="H3" s="6"/>
      <c r="I3" s="6"/>
      <c r="J3" s="6"/>
      <c r="K3" s="6"/>
      <c r="L3" s="6"/>
      <c r="M3" s="6"/>
      <c r="N3" s="6"/>
      <c r="O3" s="6"/>
      <c r="P3" s="6"/>
      <c r="Q3" s="6"/>
      <c r="R3" s="6"/>
      <c r="S3" s="6"/>
      <c r="T3" s="6"/>
    </row>
    <row r="4" spans="1:22" customFormat="1" ht="24.15" customHeight="1">
      <c r="A4" s="13" t="s">
        <v>335</v>
      </c>
      <c r="B4" s="57"/>
      <c r="C4" s="57"/>
      <c r="D4" s="57"/>
      <c r="E4" s="57"/>
      <c r="F4" s="57"/>
      <c r="G4" s="57"/>
      <c r="H4" s="57"/>
      <c r="I4" s="57"/>
      <c r="J4" s="57"/>
      <c r="K4" s="57"/>
      <c r="L4" s="57"/>
      <c r="M4" s="57"/>
      <c r="N4" s="57"/>
      <c r="O4" s="57"/>
      <c r="P4" s="57"/>
      <c r="Q4" s="57"/>
      <c r="R4" s="6"/>
      <c r="S4" s="6"/>
      <c r="T4" s="6"/>
    </row>
    <row r="5" spans="1:22" customFormat="1" ht="11.25" customHeight="1">
      <c r="A5" s="13"/>
      <c r="B5" s="57"/>
      <c r="C5" s="57"/>
      <c r="D5" s="57"/>
      <c r="E5" s="57"/>
      <c r="F5" s="57"/>
      <c r="G5" s="57"/>
      <c r="H5" s="57"/>
      <c r="I5" s="57"/>
      <c r="J5" s="57"/>
      <c r="K5" s="57"/>
      <c r="L5" s="57"/>
      <c r="M5" s="57"/>
      <c r="N5" s="57"/>
      <c r="O5" s="57"/>
      <c r="P5" s="57"/>
      <c r="Q5" s="57"/>
      <c r="R5" s="6"/>
      <c r="S5" s="6"/>
      <c r="T5" s="6"/>
    </row>
    <row r="6" spans="1:22" customFormat="1" ht="11.25" customHeight="1">
      <c r="A6" s="58"/>
      <c r="B6" s="37" t="s">
        <v>41</v>
      </c>
      <c r="C6" s="43"/>
      <c r="D6" s="43"/>
      <c r="E6" s="43"/>
      <c r="F6" s="43"/>
      <c r="G6" s="43"/>
      <c r="H6" s="43"/>
      <c r="I6" s="44"/>
      <c r="J6" s="44"/>
      <c r="K6" s="43"/>
      <c r="L6" s="44"/>
      <c r="M6" s="43"/>
      <c r="N6" s="43"/>
      <c r="O6" s="44"/>
      <c r="P6" s="43"/>
      <c r="Q6" s="43"/>
      <c r="R6" s="42"/>
      <c r="S6" s="43"/>
      <c r="T6" s="6"/>
    </row>
    <row r="7" spans="1:22" customFormat="1" ht="24" customHeight="1">
      <c r="A7" s="54"/>
      <c r="B7" s="25" t="s">
        <v>42</v>
      </c>
      <c r="C7" s="25" t="s">
        <v>43</v>
      </c>
      <c r="D7" s="25" t="s">
        <v>11</v>
      </c>
      <c r="E7" s="25" t="s">
        <v>12</v>
      </c>
      <c r="F7" s="25" t="s">
        <v>13</v>
      </c>
      <c r="G7" s="25" t="s">
        <v>80</v>
      </c>
      <c r="H7" s="25" t="s">
        <v>336</v>
      </c>
      <c r="I7" s="25"/>
      <c r="J7" s="45" t="s">
        <v>81</v>
      </c>
      <c r="K7" s="25" t="s">
        <v>91</v>
      </c>
      <c r="L7" s="59"/>
      <c r="M7" s="25" t="s">
        <v>82</v>
      </c>
      <c r="N7" s="25" t="s">
        <v>83</v>
      </c>
      <c r="O7" s="59"/>
      <c r="P7" s="25" t="s">
        <v>92</v>
      </c>
      <c r="Q7" s="25" t="s">
        <v>93</v>
      </c>
      <c r="R7" s="59"/>
      <c r="S7" s="25" t="s">
        <v>94</v>
      </c>
      <c r="T7" s="38"/>
      <c r="U7" s="38"/>
      <c r="V7" s="6"/>
    </row>
    <row r="8" spans="1:22" customFormat="1" ht="13.2" customHeight="1">
      <c r="B8" s="815" t="s">
        <v>38</v>
      </c>
      <c r="C8" s="815"/>
      <c r="D8" s="815"/>
      <c r="E8" s="815"/>
      <c r="F8" s="815"/>
      <c r="G8" s="815"/>
      <c r="H8" s="815"/>
      <c r="I8" s="815"/>
      <c r="J8" s="815"/>
      <c r="K8" s="815"/>
      <c r="L8" s="815"/>
      <c r="M8" s="815"/>
      <c r="N8" s="815"/>
      <c r="O8" s="815"/>
      <c r="P8" s="815"/>
      <c r="Q8" s="815"/>
      <c r="R8" s="815"/>
      <c r="S8" s="815"/>
      <c r="T8" s="46"/>
      <c r="U8" s="46"/>
      <c r="V8" s="6"/>
    </row>
    <row r="9" spans="1:22" customFormat="1" ht="13.2" customHeight="1">
      <c r="A9" s="60" t="s">
        <v>26</v>
      </c>
      <c r="B9" s="61"/>
      <c r="C9" s="61"/>
      <c r="D9" s="61"/>
      <c r="E9" s="61"/>
      <c r="F9" s="61"/>
      <c r="G9" s="61"/>
      <c r="H9" s="61"/>
      <c r="I9" s="61"/>
      <c r="J9" s="61"/>
      <c r="K9" s="61"/>
      <c r="L9" s="61"/>
      <c r="M9" s="61"/>
      <c r="N9" s="61"/>
      <c r="O9" s="61"/>
      <c r="P9" s="61"/>
      <c r="Q9" s="61"/>
      <c r="R9" s="61"/>
      <c r="S9" s="61"/>
      <c r="T9" s="46"/>
      <c r="U9" s="46"/>
      <c r="V9" s="6"/>
    </row>
    <row r="10" spans="1:22" ht="13.2" customHeight="1">
      <c r="A10" s="10" t="s">
        <v>95</v>
      </c>
      <c r="B10" s="106">
        <v>7.2</v>
      </c>
      <c r="C10" s="107">
        <v>10.9</v>
      </c>
      <c r="D10" s="106">
        <v>16.399999999999999</v>
      </c>
      <c r="E10" s="106">
        <v>22.5</v>
      </c>
      <c r="F10" s="106">
        <v>16.8</v>
      </c>
      <c r="G10" s="106">
        <v>20.5</v>
      </c>
      <c r="H10" s="106">
        <v>20.8</v>
      </c>
      <c r="I10" s="106"/>
      <c r="J10" s="106">
        <v>15.2</v>
      </c>
      <c r="K10" s="106">
        <v>8</v>
      </c>
      <c r="L10" s="106"/>
      <c r="M10" s="107">
        <v>3.5</v>
      </c>
      <c r="N10" s="107">
        <v>4.0999999999999996</v>
      </c>
      <c r="O10" s="107"/>
      <c r="P10" s="106">
        <v>7.2</v>
      </c>
      <c r="Q10" s="31">
        <v>103.2</v>
      </c>
      <c r="R10" s="31"/>
      <c r="S10" s="31">
        <v>112.5</v>
      </c>
      <c r="T10" s="47"/>
      <c r="U10" s="47"/>
      <c r="V10" s="6"/>
    </row>
    <row r="11" spans="1:22" ht="13.2" customHeight="1">
      <c r="A11" s="62"/>
      <c r="B11" s="63"/>
      <c r="C11" s="63"/>
      <c r="D11" s="63"/>
      <c r="E11" s="63"/>
      <c r="F11" s="63"/>
      <c r="G11" s="63"/>
      <c r="H11" s="63"/>
      <c r="I11" s="63"/>
      <c r="J11" s="63"/>
      <c r="K11" s="63"/>
      <c r="L11" s="63"/>
      <c r="M11" s="63"/>
      <c r="N11" s="63"/>
      <c r="O11" s="63"/>
      <c r="P11" s="63"/>
      <c r="Q11" s="63"/>
      <c r="R11" s="63"/>
      <c r="S11" s="63"/>
      <c r="T11" s="47"/>
      <c r="U11" s="47"/>
      <c r="V11" s="6"/>
    </row>
    <row r="12" spans="1:22" ht="13.2" customHeight="1">
      <c r="A12" s="10" t="s">
        <v>44</v>
      </c>
      <c r="B12" s="63"/>
      <c r="C12" s="63"/>
      <c r="D12" s="63"/>
      <c r="E12" s="63"/>
      <c r="F12" s="63"/>
      <c r="G12" s="63"/>
      <c r="H12" s="63"/>
      <c r="I12" s="63"/>
      <c r="J12" s="63"/>
      <c r="K12" s="63"/>
      <c r="L12" s="63"/>
      <c r="M12" s="63"/>
      <c r="N12" s="63"/>
      <c r="O12" s="63"/>
      <c r="P12" s="63"/>
      <c r="Q12" s="63"/>
      <c r="R12" s="63"/>
      <c r="S12" s="63"/>
      <c r="T12" s="47"/>
      <c r="U12" s="47"/>
      <c r="V12" s="6"/>
    </row>
    <row r="13" spans="1:22" ht="13.2" customHeight="1">
      <c r="A13" s="64" t="s">
        <v>88</v>
      </c>
      <c r="B13" s="63"/>
      <c r="C13" s="63"/>
      <c r="D13" s="63"/>
      <c r="E13" s="63"/>
      <c r="F13" s="63"/>
      <c r="G13" s="63"/>
      <c r="H13" s="63"/>
      <c r="I13" s="63"/>
      <c r="J13" s="63"/>
      <c r="K13" s="63"/>
      <c r="L13" s="63"/>
      <c r="M13" s="63"/>
      <c r="N13" s="63"/>
      <c r="O13" s="63"/>
      <c r="P13" s="63"/>
      <c r="Q13" s="63"/>
      <c r="R13" s="63"/>
      <c r="S13" s="63"/>
      <c r="T13" s="47"/>
      <c r="U13" s="47"/>
      <c r="V13" s="6"/>
    </row>
    <row r="14" spans="1:22" ht="13.2" customHeight="1">
      <c r="A14" s="65" t="s">
        <v>96</v>
      </c>
      <c r="B14" s="31">
        <v>0</v>
      </c>
      <c r="C14" s="31">
        <v>0</v>
      </c>
      <c r="D14" s="31">
        <v>0</v>
      </c>
      <c r="E14" s="107">
        <v>4.9000000000000004</v>
      </c>
      <c r="F14" s="106">
        <v>24.9</v>
      </c>
      <c r="G14" s="31">
        <v>30.8</v>
      </c>
      <c r="H14" s="31">
        <v>72</v>
      </c>
      <c r="I14" s="31"/>
      <c r="J14" s="31">
        <v>31.9</v>
      </c>
      <c r="K14" s="31">
        <v>37.799999999999997</v>
      </c>
      <c r="L14" s="31"/>
      <c r="M14" s="31">
        <v>28.8</v>
      </c>
      <c r="N14" s="106">
        <v>11.6</v>
      </c>
      <c r="O14" s="106"/>
      <c r="P14" s="31">
        <v>0</v>
      </c>
      <c r="Q14" s="31">
        <v>133.1</v>
      </c>
      <c r="R14" s="31"/>
      <c r="S14" s="31">
        <v>133.1</v>
      </c>
      <c r="T14" s="47"/>
      <c r="U14" s="47"/>
      <c r="V14" s="6"/>
    </row>
    <row r="15" spans="1:22" ht="13.2" customHeight="1">
      <c r="A15" s="65" t="s">
        <v>97</v>
      </c>
      <c r="B15" s="107">
        <v>4.2</v>
      </c>
      <c r="C15" s="107">
        <v>2.7</v>
      </c>
      <c r="D15" s="107">
        <v>1.6</v>
      </c>
      <c r="E15" s="106">
        <v>16.8</v>
      </c>
      <c r="F15" s="31">
        <v>27.3</v>
      </c>
      <c r="G15" s="31">
        <v>85.6</v>
      </c>
      <c r="H15" s="31">
        <v>171.2</v>
      </c>
      <c r="I15" s="31"/>
      <c r="J15" s="31">
        <v>90.6</v>
      </c>
      <c r="K15" s="31">
        <v>79.099999999999994</v>
      </c>
      <c r="L15" s="31"/>
      <c r="M15" s="31">
        <v>60.8</v>
      </c>
      <c r="N15" s="106">
        <v>17</v>
      </c>
      <c r="O15" s="106"/>
      <c r="P15" s="107">
        <v>4.2</v>
      </c>
      <c r="Q15" s="31">
        <v>301</v>
      </c>
      <c r="R15" s="31"/>
      <c r="S15" s="31">
        <v>305.10000000000002</v>
      </c>
      <c r="T15" s="47"/>
      <c r="U15" s="47"/>
      <c r="V15" s="6"/>
    </row>
    <row r="16" spans="1:22" ht="13.2" customHeight="1">
      <c r="A16" s="65" t="s">
        <v>98</v>
      </c>
      <c r="B16" s="107">
        <v>4.2</v>
      </c>
      <c r="C16" s="107">
        <v>2.7</v>
      </c>
      <c r="D16" s="107">
        <v>1.6</v>
      </c>
      <c r="E16" s="106">
        <v>26</v>
      </c>
      <c r="F16" s="31">
        <v>46.7</v>
      </c>
      <c r="G16" s="31">
        <v>110.7</v>
      </c>
      <c r="H16" s="31">
        <v>237.5</v>
      </c>
      <c r="I16" s="31"/>
      <c r="J16" s="31">
        <v>122.2</v>
      </c>
      <c r="K16" s="31">
        <v>119.5</v>
      </c>
      <c r="L16" s="31"/>
      <c r="M16" s="31">
        <v>89.8</v>
      </c>
      <c r="N16" s="31">
        <v>29.1</v>
      </c>
      <c r="O16" s="31"/>
      <c r="P16" s="107">
        <v>4.2</v>
      </c>
      <c r="Q16" s="31">
        <v>428.3</v>
      </c>
      <c r="R16" s="31"/>
      <c r="S16" s="31">
        <v>432.4</v>
      </c>
      <c r="T16" s="47"/>
      <c r="U16" s="47"/>
      <c r="V16" s="6"/>
    </row>
    <row r="17" spans="1:22" ht="13.2" customHeight="1">
      <c r="A17" s="64" t="s">
        <v>99</v>
      </c>
      <c r="B17" s="31">
        <v>0</v>
      </c>
      <c r="C17" s="107">
        <v>5.8</v>
      </c>
      <c r="D17" s="106">
        <v>11.7</v>
      </c>
      <c r="E17" s="31">
        <v>0</v>
      </c>
      <c r="F17" s="107">
        <v>9.4</v>
      </c>
      <c r="G17" s="107">
        <v>2.9</v>
      </c>
      <c r="H17" s="106">
        <v>6.7</v>
      </c>
      <c r="I17" s="106"/>
      <c r="J17" s="107">
        <v>3.3</v>
      </c>
      <c r="K17" s="107">
        <v>3.3</v>
      </c>
      <c r="L17" s="107"/>
      <c r="M17" s="106">
        <v>4.8</v>
      </c>
      <c r="N17" s="31">
        <v>0</v>
      </c>
      <c r="O17" s="31"/>
      <c r="P17" s="31">
        <v>0</v>
      </c>
      <c r="Q17" s="106">
        <v>39.200000000000003</v>
      </c>
      <c r="R17" s="106"/>
      <c r="S17" s="106">
        <v>38.700000000000003</v>
      </c>
      <c r="T17" s="47"/>
      <c r="U17" s="47"/>
      <c r="V17" s="6"/>
    </row>
    <row r="18" spans="1:22" ht="13.2" customHeight="1">
      <c r="A18" s="64" t="s">
        <v>100</v>
      </c>
      <c r="B18" s="106">
        <v>7.7</v>
      </c>
      <c r="C18" s="107">
        <v>4.7</v>
      </c>
      <c r="D18" s="106">
        <v>13.1</v>
      </c>
      <c r="E18" s="106">
        <v>27</v>
      </c>
      <c r="F18" s="31">
        <v>63.8</v>
      </c>
      <c r="G18" s="31">
        <v>116.5</v>
      </c>
      <c r="H18" s="31">
        <v>242.8</v>
      </c>
      <c r="I18" s="31"/>
      <c r="J18" s="31">
        <v>122.5</v>
      </c>
      <c r="K18" s="31">
        <v>120.3</v>
      </c>
      <c r="L18" s="31"/>
      <c r="M18" s="31">
        <v>88.2</v>
      </c>
      <c r="N18" s="31">
        <v>32.6</v>
      </c>
      <c r="O18" s="31"/>
      <c r="P18" s="106">
        <v>7.7</v>
      </c>
      <c r="Q18" s="31">
        <v>470.3</v>
      </c>
      <c r="R18" s="31"/>
      <c r="S18" s="31">
        <v>474.5</v>
      </c>
      <c r="T18" s="47"/>
      <c r="U18" s="47"/>
      <c r="V18" s="6"/>
    </row>
    <row r="19" spans="1:22" ht="13.2" customHeight="1">
      <c r="A19" s="66"/>
      <c r="B19" s="63"/>
      <c r="C19" s="63"/>
      <c r="D19" s="63"/>
      <c r="E19" s="63"/>
      <c r="F19" s="63"/>
      <c r="G19" s="63"/>
      <c r="H19" s="63"/>
      <c r="I19" s="63"/>
      <c r="J19" s="63"/>
      <c r="K19" s="63"/>
      <c r="L19" s="63"/>
      <c r="M19" s="63"/>
      <c r="N19" s="63"/>
      <c r="O19" s="63"/>
      <c r="P19" s="63"/>
      <c r="Q19" s="63"/>
      <c r="R19" s="63"/>
      <c r="S19" s="63"/>
      <c r="T19" s="47"/>
      <c r="U19" s="47"/>
      <c r="V19" s="6"/>
    </row>
    <row r="20" spans="1:22" ht="13.2" customHeight="1">
      <c r="A20" s="10" t="s">
        <v>45</v>
      </c>
      <c r="B20" s="63"/>
      <c r="C20" s="63"/>
      <c r="D20" s="63"/>
      <c r="E20" s="63"/>
      <c r="F20" s="63"/>
      <c r="G20" s="63"/>
      <c r="H20" s="63"/>
      <c r="I20" s="63"/>
      <c r="J20" s="63"/>
      <c r="K20" s="63"/>
      <c r="L20" s="63"/>
      <c r="M20" s="63"/>
      <c r="N20" s="63"/>
      <c r="O20" s="63"/>
      <c r="P20" s="63"/>
      <c r="Q20" s="63"/>
      <c r="R20" s="63"/>
      <c r="S20" s="63"/>
      <c r="T20" s="47"/>
      <c r="U20" s="47"/>
      <c r="V20" s="6"/>
    </row>
    <row r="21" spans="1:22" ht="13.2" customHeight="1">
      <c r="A21" s="64" t="s">
        <v>46</v>
      </c>
      <c r="B21" s="106">
        <v>11.4</v>
      </c>
      <c r="C21" s="31">
        <v>57.4</v>
      </c>
      <c r="D21" s="31">
        <v>73.099999999999994</v>
      </c>
      <c r="E21" s="31">
        <v>97.6</v>
      </c>
      <c r="F21" s="31">
        <v>74</v>
      </c>
      <c r="G21" s="31">
        <v>35.4</v>
      </c>
      <c r="H21" s="31">
        <v>68.599999999999994</v>
      </c>
      <c r="I21" s="31"/>
      <c r="J21" s="31">
        <v>35.5</v>
      </c>
      <c r="K21" s="31">
        <v>35.6</v>
      </c>
      <c r="L21" s="31"/>
      <c r="M21" s="31">
        <v>25.7</v>
      </c>
      <c r="N21" s="106">
        <v>7.7</v>
      </c>
      <c r="O21" s="106"/>
      <c r="P21" s="31">
        <v>24.1</v>
      </c>
      <c r="Q21" s="31">
        <v>394.5</v>
      </c>
      <c r="R21" s="31"/>
      <c r="S21" s="31">
        <v>418.4</v>
      </c>
      <c r="T21" s="47"/>
      <c r="U21" s="47"/>
      <c r="V21" s="6"/>
    </row>
    <row r="22" spans="1:22" ht="13.2" customHeight="1">
      <c r="A22" s="64" t="s">
        <v>101</v>
      </c>
      <c r="B22" s="106">
        <v>6.7</v>
      </c>
      <c r="C22" s="107">
        <v>6.9</v>
      </c>
      <c r="D22" s="107">
        <v>5.7</v>
      </c>
      <c r="E22" s="106">
        <v>15.1</v>
      </c>
      <c r="F22" s="106">
        <v>11.3</v>
      </c>
      <c r="G22" s="106">
        <v>18.5</v>
      </c>
      <c r="H22" s="106">
        <v>16.8</v>
      </c>
      <c r="I22" s="106"/>
      <c r="J22" s="106">
        <v>8.8000000000000007</v>
      </c>
      <c r="K22" s="107">
        <v>3.7</v>
      </c>
      <c r="L22" s="107"/>
      <c r="M22" s="107">
        <v>3.7</v>
      </c>
      <c r="N22" s="31">
        <v>0</v>
      </c>
      <c r="O22" s="31"/>
      <c r="P22" s="107">
        <v>2.9</v>
      </c>
      <c r="Q22" s="31">
        <v>63.9</v>
      </c>
      <c r="R22" s="31"/>
      <c r="S22" s="31">
        <v>64.2</v>
      </c>
      <c r="T22" s="47"/>
      <c r="U22" s="47"/>
      <c r="V22" s="6"/>
    </row>
    <row r="23" spans="1:22" ht="13.2" customHeight="1">
      <c r="A23" s="64" t="s">
        <v>102</v>
      </c>
      <c r="B23" s="106">
        <v>18.2</v>
      </c>
      <c r="C23" s="31">
        <v>55.7</v>
      </c>
      <c r="D23" s="31">
        <v>76.900000000000006</v>
      </c>
      <c r="E23" s="31">
        <v>110</v>
      </c>
      <c r="F23" s="31">
        <v>83.4</v>
      </c>
      <c r="G23" s="31">
        <v>56.3</v>
      </c>
      <c r="H23" s="31">
        <v>82.1</v>
      </c>
      <c r="I23" s="31"/>
      <c r="J23" s="31">
        <v>38.299999999999997</v>
      </c>
      <c r="K23" s="31">
        <v>42.2</v>
      </c>
      <c r="L23" s="31"/>
      <c r="M23" s="31">
        <v>35.799999999999997</v>
      </c>
      <c r="N23" s="106">
        <v>7.7</v>
      </c>
      <c r="O23" s="106"/>
      <c r="P23" s="31">
        <v>28.9</v>
      </c>
      <c r="Q23" s="31">
        <v>453.8</v>
      </c>
      <c r="R23" s="31"/>
      <c r="S23" s="31">
        <v>485.8</v>
      </c>
      <c r="T23" s="47"/>
      <c r="U23" s="47"/>
      <c r="V23" s="6"/>
    </row>
    <row r="24" spans="1:22" ht="13.2" customHeight="1">
      <c r="A24" s="66"/>
      <c r="B24" s="63"/>
      <c r="C24" s="63"/>
      <c r="D24" s="63"/>
      <c r="E24" s="63"/>
      <c r="F24" s="63"/>
      <c r="G24" s="63"/>
      <c r="H24" s="63"/>
      <c r="I24" s="63"/>
      <c r="J24" s="63"/>
      <c r="K24" s="63"/>
      <c r="L24" s="63"/>
      <c r="M24" s="63"/>
      <c r="N24" s="63"/>
      <c r="O24" s="63"/>
      <c r="P24" s="63"/>
      <c r="Q24" s="63"/>
      <c r="R24" s="63"/>
      <c r="S24" s="63"/>
      <c r="T24" s="47"/>
      <c r="U24" s="47"/>
      <c r="V24" s="6"/>
    </row>
    <row r="25" spans="1:22" ht="13.2" customHeight="1">
      <c r="A25" s="10" t="s">
        <v>47</v>
      </c>
      <c r="B25" s="63"/>
      <c r="C25" s="63"/>
      <c r="D25" s="63"/>
      <c r="E25" s="63"/>
      <c r="F25" s="63"/>
      <c r="G25" s="63"/>
      <c r="H25" s="63"/>
      <c r="I25" s="63"/>
      <c r="J25" s="63"/>
      <c r="K25" s="63"/>
      <c r="L25" s="63"/>
      <c r="M25" s="63"/>
      <c r="N25" s="63"/>
      <c r="O25" s="63"/>
      <c r="P25" s="63"/>
      <c r="Q25" s="63"/>
      <c r="R25" s="63"/>
      <c r="S25" s="63"/>
      <c r="T25" s="49"/>
      <c r="U25" s="49"/>
      <c r="V25" s="6"/>
    </row>
    <row r="26" spans="1:22" ht="13.2" customHeight="1">
      <c r="A26" s="64" t="s">
        <v>103</v>
      </c>
      <c r="B26" s="107">
        <v>3</v>
      </c>
      <c r="C26" s="106">
        <v>29.8</v>
      </c>
      <c r="D26" s="31">
        <v>103.2</v>
      </c>
      <c r="E26" s="31">
        <v>123.6</v>
      </c>
      <c r="F26" s="31">
        <v>151.1</v>
      </c>
      <c r="G26" s="31">
        <v>203.4</v>
      </c>
      <c r="H26" s="31">
        <v>326.5</v>
      </c>
      <c r="I26" s="31"/>
      <c r="J26" s="31">
        <v>195.6</v>
      </c>
      <c r="K26" s="31">
        <v>130.1</v>
      </c>
      <c r="L26" s="31"/>
      <c r="M26" s="31">
        <v>94.7</v>
      </c>
      <c r="N26" s="31">
        <v>34.6</v>
      </c>
      <c r="O26" s="31"/>
      <c r="P26" s="107">
        <v>3.2</v>
      </c>
      <c r="Q26" s="31">
        <v>932</v>
      </c>
      <c r="R26" s="31"/>
      <c r="S26" s="31">
        <v>936.1</v>
      </c>
      <c r="T26" s="47"/>
      <c r="U26" s="47"/>
      <c r="V26" s="6"/>
    </row>
    <row r="27" spans="1:22" ht="13.2" customHeight="1">
      <c r="A27" s="64" t="s">
        <v>3</v>
      </c>
      <c r="B27" s="63"/>
      <c r="C27" s="63"/>
      <c r="D27" s="63"/>
      <c r="E27" s="63"/>
      <c r="F27" s="63"/>
      <c r="G27" s="63"/>
      <c r="H27" s="63"/>
      <c r="I27" s="63"/>
      <c r="J27" s="63"/>
      <c r="K27" s="63"/>
      <c r="L27" s="63"/>
      <c r="M27" s="63"/>
      <c r="N27" s="63"/>
      <c r="O27" s="63"/>
      <c r="P27" s="63"/>
      <c r="Q27" s="63"/>
      <c r="R27" s="63"/>
      <c r="S27" s="63"/>
      <c r="T27" s="47"/>
      <c r="U27" s="47"/>
      <c r="V27" s="6"/>
    </row>
    <row r="28" spans="1:22" ht="13.2" customHeight="1">
      <c r="A28" s="65" t="s">
        <v>104</v>
      </c>
      <c r="B28" s="106">
        <v>10.1</v>
      </c>
      <c r="C28" s="106">
        <v>22.3</v>
      </c>
      <c r="D28" s="107">
        <v>15</v>
      </c>
      <c r="E28" s="106">
        <v>20.7</v>
      </c>
      <c r="F28" s="106">
        <v>19.600000000000001</v>
      </c>
      <c r="G28" s="106">
        <v>19.600000000000001</v>
      </c>
      <c r="H28" s="31">
        <v>33.6</v>
      </c>
      <c r="I28" s="31"/>
      <c r="J28" s="106">
        <v>14.1</v>
      </c>
      <c r="K28" s="106">
        <v>17.7</v>
      </c>
      <c r="L28" s="106"/>
      <c r="M28" s="106">
        <v>13.3</v>
      </c>
      <c r="N28" s="31">
        <v>0</v>
      </c>
      <c r="O28" s="31"/>
      <c r="P28" s="106">
        <v>15.3</v>
      </c>
      <c r="Q28" s="31">
        <v>128.4</v>
      </c>
      <c r="R28" s="31"/>
      <c r="S28" s="31">
        <v>144.80000000000001</v>
      </c>
      <c r="T28" s="47"/>
      <c r="U28" s="47"/>
      <c r="V28" s="6"/>
    </row>
    <row r="29" spans="1:22" ht="13.2" customHeight="1" thickBot="1">
      <c r="A29" s="65" t="s">
        <v>105</v>
      </c>
      <c r="B29" s="31">
        <v>0</v>
      </c>
      <c r="C29" s="31">
        <v>0</v>
      </c>
      <c r="D29" s="106">
        <v>16.5</v>
      </c>
      <c r="E29" s="31">
        <v>48.6</v>
      </c>
      <c r="F29" s="31">
        <v>115</v>
      </c>
      <c r="G29" s="31">
        <v>259.2</v>
      </c>
      <c r="H29" s="31">
        <v>549.70000000000005</v>
      </c>
      <c r="I29" s="31"/>
      <c r="J29" s="31">
        <v>307.8</v>
      </c>
      <c r="K29" s="31">
        <v>241.1</v>
      </c>
      <c r="L29" s="31"/>
      <c r="M29" s="31">
        <v>200.5</v>
      </c>
      <c r="N29" s="31">
        <v>44.2</v>
      </c>
      <c r="O29" s="31"/>
      <c r="P29" s="31">
        <v>0</v>
      </c>
      <c r="Q29" s="31">
        <v>998.1</v>
      </c>
      <c r="R29" s="31"/>
      <c r="S29" s="31">
        <v>998.1</v>
      </c>
      <c r="T29" s="47"/>
      <c r="U29" s="47"/>
      <c r="V29" s="6"/>
    </row>
    <row r="30" spans="1:22" ht="13.2" customHeight="1" thickBot="1">
      <c r="A30" s="65" t="s">
        <v>106</v>
      </c>
      <c r="B30" s="106">
        <v>9.9</v>
      </c>
      <c r="C30" s="106">
        <v>19.2</v>
      </c>
      <c r="D30" s="106">
        <v>29.8</v>
      </c>
      <c r="E30" s="31">
        <v>78.099999999999994</v>
      </c>
      <c r="F30" s="31">
        <v>140.6</v>
      </c>
      <c r="G30" s="31">
        <v>289.8</v>
      </c>
      <c r="H30" s="482">
        <v>607.70000000000005</v>
      </c>
      <c r="I30" s="31"/>
      <c r="J30" s="31">
        <v>334.6</v>
      </c>
      <c r="K30" s="31">
        <v>271.5</v>
      </c>
      <c r="L30" s="31"/>
      <c r="M30" s="31">
        <v>220.5</v>
      </c>
      <c r="N30" s="31">
        <v>51.1</v>
      </c>
      <c r="O30" s="31"/>
      <c r="P30" s="106">
        <v>14.7</v>
      </c>
      <c r="Q30" s="31">
        <v>1163.3</v>
      </c>
      <c r="R30" s="31"/>
      <c r="S30" s="31">
        <v>1182.5999999999999</v>
      </c>
      <c r="T30" s="47"/>
      <c r="U30" s="47"/>
      <c r="V30" s="6"/>
    </row>
    <row r="31" spans="1:22" ht="13.2" customHeight="1">
      <c r="A31" s="64" t="s">
        <v>48</v>
      </c>
      <c r="B31" s="31">
        <v>0</v>
      </c>
      <c r="C31" s="31">
        <v>0</v>
      </c>
      <c r="D31" s="106">
        <v>9.6</v>
      </c>
      <c r="E31" s="106">
        <v>10.5</v>
      </c>
      <c r="F31" s="106">
        <v>24</v>
      </c>
      <c r="G31" s="31">
        <v>35.4</v>
      </c>
      <c r="H31" s="31">
        <v>32.5</v>
      </c>
      <c r="I31" s="31"/>
      <c r="J31" s="31">
        <v>31.2</v>
      </c>
      <c r="K31" s="107">
        <v>4.0999999999999996</v>
      </c>
      <c r="L31" s="107"/>
      <c r="M31" s="31">
        <v>0</v>
      </c>
      <c r="N31" s="107">
        <v>3.3</v>
      </c>
      <c r="O31" s="107"/>
      <c r="P31" s="31">
        <v>0</v>
      </c>
      <c r="Q31" s="31">
        <v>99.7</v>
      </c>
      <c r="R31" s="31"/>
      <c r="S31" s="31">
        <v>103.1</v>
      </c>
      <c r="T31" s="47"/>
      <c r="U31" s="47"/>
      <c r="V31" s="6"/>
    </row>
    <row r="32" spans="1:22" ht="13.2" customHeight="1">
      <c r="A32" s="64" t="s">
        <v>49</v>
      </c>
      <c r="B32" s="31">
        <v>0</v>
      </c>
      <c r="C32" s="106">
        <v>7.5</v>
      </c>
      <c r="D32" s="106">
        <v>19.7</v>
      </c>
      <c r="E32" s="31">
        <v>65.7</v>
      </c>
      <c r="F32" s="31">
        <v>213.5</v>
      </c>
      <c r="G32" s="31">
        <v>397.7</v>
      </c>
      <c r="H32" s="31">
        <v>765.7</v>
      </c>
      <c r="I32" s="31"/>
      <c r="J32" s="31">
        <v>452.1</v>
      </c>
      <c r="K32" s="31">
        <v>311.8</v>
      </c>
      <c r="L32" s="31"/>
      <c r="M32" s="31">
        <v>255.9</v>
      </c>
      <c r="N32" s="31">
        <v>59.3</v>
      </c>
      <c r="O32" s="31"/>
      <c r="P32" s="107">
        <v>1.9</v>
      </c>
      <c r="Q32" s="31">
        <v>1462.6</v>
      </c>
      <c r="R32" s="31"/>
      <c r="S32" s="31">
        <v>1462.9</v>
      </c>
      <c r="T32" s="47"/>
      <c r="U32" s="47"/>
      <c r="V32" s="6"/>
    </row>
    <row r="33" spans="1:24" ht="13.2" customHeight="1">
      <c r="A33" s="64" t="s">
        <v>50</v>
      </c>
      <c r="B33" s="106">
        <v>5.2</v>
      </c>
      <c r="C33" s="106">
        <v>15.4</v>
      </c>
      <c r="D33" s="31">
        <v>50.8</v>
      </c>
      <c r="E33" s="31">
        <v>32.4</v>
      </c>
      <c r="F33" s="31">
        <v>32.6</v>
      </c>
      <c r="G33" s="106">
        <v>27.5</v>
      </c>
      <c r="H33" s="31">
        <v>26.3</v>
      </c>
      <c r="I33" s="31"/>
      <c r="J33" s="106">
        <v>14.5</v>
      </c>
      <c r="K33" s="106">
        <v>6.4</v>
      </c>
      <c r="L33" s="106"/>
      <c r="M33" s="107">
        <v>2.2999999999999998</v>
      </c>
      <c r="N33" s="107">
        <v>3.4</v>
      </c>
      <c r="O33" s="107"/>
      <c r="P33" s="107">
        <v>5.3</v>
      </c>
      <c r="Q33" s="31">
        <v>179.3</v>
      </c>
      <c r="R33" s="31"/>
      <c r="S33" s="31">
        <v>185</v>
      </c>
      <c r="T33" s="47"/>
      <c r="U33" s="47"/>
      <c r="V33" s="6"/>
    </row>
    <row r="34" spans="1:24" ht="13.2" customHeight="1">
      <c r="A34" s="64" t="s">
        <v>107</v>
      </c>
      <c r="B34" s="31">
        <v>23</v>
      </c>
      <c r="C34" s="31">
        <v>74.2</v>
      </c>
      <c r="D34" s="31">
        <v>193.2</v>
      </c>
      <c r="E34" s="31">
        <v>269.10000000000002</v>
      </c>
      <c r="F34" s="31">
        <v>460.9</v>
      </c>
      <c r="G34" s="31">
        <v>784.2</v>
      </c>
      <c r="H34" s="31">
        <v>1414.1</v>
      </c>
      <c r="I34" s="31"/>
      <c r="J34" s="31">
        <v>818.1</v>
      </c>
      <c r="K34" s="31">
        <v>596.1</v>
      </c>
      <c r="L34" s="31"/>
      <c r="M34" s="31">
        <v>469.5</v>
      </c>
      <c r="N34" s="31">
        <v>124.2</v>
      </c>
      <c r="O34" s="31"/>
      <c r="P34" s="31">
        <v>34.1</v>
      </c>
      <c r="Q34" s="31">
        <v>3185.3</v>
      </c>
      <c r="R34" s="31"/>
      <c r="S34" s="31">
        <v>3213.8</v>
      </c>
      <c r="T34" s="47"/>
      <c r="U34" s="47"/>
      <c r="V34" s="6"/>
    </row>
    <row r="35" spans="1:24" ht="13.2" customHeight="1">
      <c r="A35" s="66"/>
      <c r="B35" s="63"/>
      <c r="C35" s="63"/>
      <c r="D35" s="63"/>
      <c r="E35" s="63"/>
      <c r="F35" s="63"/>
      <c r="G35" s="63"/>
      <c r="H35" s="63"/>
      <c r="I35" s="63"/>
      <c r="J35" s="63"/>
      <c r="K35" s="63"/>
      <c r="L35" s="63"/>
      <c r="M35" s="63"/>
      <c r="N35" s="63"/>
      <c r="O35" s="63"/>
      <c r="P35" s="63"/>
      <c r="Q35" s="63"/>
      <c r="R35" s="63"/>
      <c r="S35" s="63"/>
      <c r="T35" s="47"/>
      <c r="U35" s="47"/>
      <c r="V35" s="6"/>
    </row>
    <row r="36" spans="1:24" ht="13.2" customHeight="1">
      <c r="A36" s="10" t="s">
        <v>51</v>
      </c>
      <c r="B36" s="63"/>
      <c r="C36" s="63"/>
      <c r="D36" s="63"/>
      <c r="E36" s="63"/>
      <c r="F36" s="63"/>
      <c r="G36" s="63"/>
      <c r="H36" s="63"/>
      <c r="I36" s="63"/>
      <c r="J36" s="63"/>
      <c r="K36" s="63"/>
      <c r="L36" s="63"/>
      <c r="M36" s="63"/>
      <c r="N36" s="63"/>
      <c r="O36" s="63"/>
      <c r="P36" s="63"/>
      <c r="Q36" s="63"/>
      <c r="R36" s="63"/>
      <c r="S36" s="63"/>
      <c r="T36" s="47"/>
      <c r="U36" s="47"/>
      <c r="V36" s="6"/>
    </row>
    <row r="37" spans="1:24" ht="13.2" customHeight="1">
      <c r="A37" s="64" t="s">
        <v>108</v>
      </c>
      <c r="B37" s="31">
        <v>0</v>
      </c>
      <c r="C37" s="106">
        <v>24.1</v>
      </c>
      <c r="D37" s="31">
        <v>37</v>
      </c>
      <c r="E37" s="31">
        <v>56.1</v>
      </c>
      <c r="F37" s="31">
        <v>47.5</v>
      </c>
      <c r="G37" s="31">
        <v>38</v>
      </c>
      <c r="H37" s="31">
        <v>35.200000000000003</v>
      </c>
      <c r="I37" s="31"/>
      <c r="J37" s="106">
        <v>24.1</v>
      </c>
      <c r="K37" s="106">
        <v>13.7</v>
      </c>
      <c r="L37" s="106"/>
      <c r="M37" s="107">
        <v>6.5</v>
      </c>
      <c r="N37" s="31">
        <v>0</v>
      </c>
      <c r="O37" s="31"/>
      <c r="P37" s="107">
        <v>2.6</v>
      </c>
      <c r="Q37" s="31">
        <v>241.6</v>
      </c>
      <c r="R37" s="31"/>
      <c r="S37" s="31">
        <v>244.5</v>
      </c>
      <c r="T37" s="47"/>
      <c r="U37" s="47"/>
      <c r="V37" s="6"/>
    </row>
    <row r="38" spans="1:24" ht="13.2" customHeight="1" thickBot="1">
      <c r="A38" s="64" t="s">
        <v>109</v>
      </c>
      <c r="B38" s="63"/>
      <c r="C38" s="63"/>
      <c r="D38" s="63"/>
      <c r="E38" s="63"/>
      <c r="F38" s="63"/>
      <c r="G38" s="63"/>
      <c r="H38" s="63"/>
      <c r="I38" s="63"/>
      <c r="J38" s="63"/>
      <c r="K38" s="63"/>
      <c r="L38" s="63"/>
      <c r="M38" s="63"/>
      <c r="N38" s="63"/>
      <c r="O38" s="63"/>
      <c r="P38" s="63"/>
      <c r="Q38" s="63"/>
      <c r="R38" s="63"/>
      <c r="S38" s="63"/>
      <c r="T38" s="47"/>
      <c r="U38" s="47"/>
      <c r="V38" s="6"/>
    </row>
    <row r="39" spans="1:24" ht="13.2" customHeight="1" thickBot="1">
      <c r="A39" s="65" t="s">
        <v>110</v>
      </c>
      <c r="B39" s="31">
        <v>44.8</v>
      </c>
      <c r="C39" s="31">
        <v>360.2</v>
      </c>
      <c r="D39" s="31">
        <v>400.2</v>
      </c>
      <c r="E39" s="31">
        <v>379.6</v>
      </c>
      <c r="F39" s="31">
        <v>465.1</v>
      </c>
      <c r="G39" s="31">
        <v>434.4</v>
      </c>
      <c r="H39" s="482">
        <v>418</v>
      </c>
      <c r="I39" s="31"/>
      <c r="J39" s="31">
        <v>280.3</v>
      </c>
      <c r="K39" s="31">
        <v>141</v>
      </c>
      <c r="L39" s="31"/>
      <c r="M39" s="31">
        <v>116.6</v>
      </c>
      <c r="N39" s="31">
        <v>23.8</v>
      </c>
      <c r="O39" s="31"/>
      <c r="P39" s="31">
        <v>101.9</v>
      </c>
      <c r="Q39" s="603">
        <v>2397.1</v>
      </c>
      <c r="R39" s="31"/>
      <c r="S39" s="603">
        <v>2504.5</v>
      </c>
      <c r="T39" s="47"/>
      <c r="U39" s="604" t="s">
        <v>861</v>
      </c>
      <c r="V39" s="605"/>
      <c r="W39" s="606"/>
      <c r="X39" s="607"/>
    </row>
    <row r="40" spans="1:24" ht="13.2" customHeight="1">
      <c r="A40" s="65" t="s">
        <v>111</v>
      </c>
      <c r="B40" s="107">
        <v>5.2</v>
      </c>
      <c r="C40" s="106">
        <v>28</v>
      </c>
      <c r="D40" s="31">
        <v>65.2</v>
      </c>
      <c r="E40" s="31">
        <v>47.2</v>
      </c>
      <c r="F40" s="31">
        <v>35.700000000000003</v>
      </c>
      <c r="G40" s="106">
        <v>28.6</v>
      </c>
      <c r="H40" s="31">
        <v>17.8</v>
      </c>
      <c r="I40" s="31"/>
      <c r="J40" s="106">
        <v>6</v>
      </c>
      <c r="K40" s="106">
        <v>7.9</v>
      </c>
      <c r="L40" s="106"/>
      <c r="M40" s="107">
        <v>6.8</v>
      </c>
      <c r="N40" s="31">
        <v>0</v>
      </c>
      <c r="O40" s="31"/>
      <c r="P40" s="107">
        <v>6.3</v>
      </c>
      <c r="Q40" s="31">
        <v>216.2</v>
      </c>
      <c r="R40" s="31"/>
      <c r="S40" s="31">
        <v>227</v>
      </c>
      <c r="T40" s="47"/>
      <c r="U40" s="47"/>
      <c r="V40" s="6"/>
    </row>
    <row r="41" spans="1:24" ht="13.2" customHeight="1">
      <c r="A41" s="65" t="s">
        <v>112</v>
      </c>
      <c r="B41" s="31">
        <v>50.3</v>
      </c>
      <c r="C41" s="31">
        <v>368.3</v>
      </c>
      <c r="D41" s="31">
        <v>426.1</v>
      </c>
      <c r="E41" s="31">
        <v>392.7</v>
      </c>
      <c r="F41" s="31">
        <v>483.7</v>
      </c>
      <c r="G41" s="31">
        <v>450.7</v>
      </c>
      <c r="H41" s="31">
        <v>428.5</v>
      </c>
      <c r="I41" s="31"/>
      <c r="J41" s="31">
        <v>283.2</v>
      </c>
      <c r="K41" s="31">
        <v>145.19999999999999</v>
      </c>
      <c r="L41" s="31"/>
      <c r="M41" s="31">
        <v>116.2</v>
      </c>
      <c r="N41" s="31">
        <v>24.2</v>
      </c>
      <c r="O41" s="31"/>
      <c r="P41" s="31">
        <v>111.8</v>
      </c>
      <c r="Q41" s="31">
        <v>2490.4</v>
      </c>
      <c r="R41" s="31"/>
      <c r="S41" s="31">
        <v>2596.8000000000002</v>
      </c>
      <c r="T41" s="47"/>
      <c r="U41" s="47"/>
      <c r="V41" s="6"/>
    </row>
    <row r="42" spans="1:24" ht="13.2" customHeight="1">
      <c r="A42" s="64" t="s">
        <v>113</v>
      </c>
      <c r="B42" s="63"/>
      <c r="C42" s="63"/>
      <c r="D42" s="63"/>
      <c r="E42" s="63"/>
      <c r="F42" s="63"/>
      <c r="G42" s="63"/>
      <c r="H42" s="63"/>
      <c r="I42" s="63"/>
      <c r="J42" s="63"/>
      <c r="K42" s="63"/>
      <c r="L42" s="63"/>
      <c r="M42" s="63"/>
      <c r="N42" s="63"/>
      <c r="O42" s="63"/>
      <c r="P42" s="63"/>
      <c r="Q42" s="63"/>
      <c r="R42" s="63"/>
      <c r="S42" s="63"/>
      <c r="T42" s="47"/>
      <c r="U42" s="47"/>
      <c r="V42" s="6"/>
    </row>
    <row r="43" spans="1:24" ht="13.2" customHeight="1">
      <c r="A43" s="65" t="s">
        <v>114</v>
      </c>
      <c r="B43" s="31">
        <v>262.5</v>
      </c>
      <c r="C43" s="31">
        <v>532.79999999999995</v>
      </c>
      <c r="D43" s="31">
        <v>485.9</v>
      </c>
      <c r="E43" s="31">
        <v>397.4</v>
      </c>
      <c r="F43" s="31">
        <v>413.2</v>
      </c>
      <c r="G43" s="31">
        <v>348.5</v>
      </c>
      <c r="H43" s="31">
        <v>359.8</v>
      </c>
      <c r="I43" s="31"/>
      <c r="J43" s="31">
        <v>225.7</v>
      </c>
      <c r="K43" s="31">
        <v>134.19999999999999</v>
      </c>
      <c r="L43" s="31"/>
      <c r="M43" s="31">
        <v>111.1</v>
      </c>
      <c r="N43" s="31">
        <v>23.3</v>
      </c>
      <c r="O43" s="31"/>
      <c r="P43" s="31">
        <v>393.6</v>
      </c>
      <c r="Q43" s="31">
        <v>2404</v>
      </c>
      <c r="R43" s="31"/>
      <c r="S43" s="31">
        <v>2799.8</v>
      </c>
      <c r="T43" s="47"/>
      <c r="U43" s="47"/>
      <c r="V43" s="6"/>
    </row>
    <row r="44" spans="1:24" ht="13.2" customHeight="1">
      <c r="A44" s="65" t="s">
        <v>115</v>
      </c>
      <c r="B44" s="31">
        <v>37.299999999999997</v>
      </c>
      <c r="C44" s="31">
        <v>193.4</v>
      </c>
      <c r="D44" s="31">
        <v>88</v>
      </c>
      <c r="E44" s="31">
        <v>109.4</v>
      </c>
      <c r="F44" s="31">
        <v>83.5</v>
      </c>
      <c r="G44" s="31">
        <v>106.7</v>
      </c>
      <c r="H44" s="31">
        <v>61.1</v>
      </c>
      <c r="I44" s="31"/>
      <c r="J44" s="31">
        <v>39.5</v>
      </c>
      <c r="K44" s="106">
        <v>17.8</v>
      </c>
      <c r="L44" s="106"/>
      <c r="M44" s="106">
        <v>19.899999999999999</v>
      </c>
      <c r="N44" s="106">
        <v>4.0999999999999996</v>
      </c>
      <c r="O44" s="106"/>
      <c r="P44" s="31">
        <v>73</v>
      </c>
      <c r="Q44" s="31">
        <v>603.9</v>
      </c>
      <c r="R44" s="31"/>
      <c r="S44" s="31">
        <v>672.4</v>
      </c>
      <c r="T44" s="47"/>
      <c r="U44" s="47"/>
      <c r="V44" s="6"/>
    </row>
    <row r="45" spans="1:24" ht="13.2" customHeight="1">
      <c r="A45" s="65" t="s">
        <v>116</v>
      </c>
      <c r="B45" s="31">
        <v>42</v>
      </c>
      <c r="C45" s="31">
        <v>55.2</v>
      </c>
      <c r="D45" s="31">
        <v>58.7</v>
      </c>
      <c r="E45" s="31">
        <v>67.7</v>
      </c>
      <c r="F45" s="31">
        <v>83.8</v>
      </c>
      <c r="G45" s="31">
        <v>52.7</v>
      </c>
      <c r="H45" s="31">
        <v>54.8</v>
      </c>
      <c r="I45" s="31"/>
      <c r="J45" s="31">
        <v>31.5</v>
      </c>
      <c r="K45" s="106">
        <v>20.7</v>
      </c>
      <c r="L45" s="106"/>
      <c r="M45" s="106">
        <v>16.2</v>
      </c>
      <c r="N45" s="106">
        <v>3.1</v>
      </c>
      <c r="O45" s="106"/>
      <c r="P45" s="31">
        <v>61</v>
      </c>
      <c r="Q45" s="31">
        <v>356.4</v>
      </c>
      <c r="R45" s="31"/>
      <c r="S45" s="31">
        <v>419.1</v>
      </c>
      <c r="T45" s="47"/>
      <c r="U45" s="47"/>
      <c r="V45" s="6"/>
    </row>
    <row r="46" spans="1:24" ht="13.2" customHeight="1">
      <c r="A46" s="65" t="s">
        <v>117</v>
      </c>
      <c r="B46" s="31">
        <v>32.4</v>
      </c>
      <c r="C46" s="31">
        <v>67.7</v>
      </c>
      <c r="D46" s="31">
        <v>72.400000000000006</v>
      </c>
      <c r="E46" s="31">
        <v>58.4</v>
      </c>
      <c r="F46" s="31">
        <v>56.8</v>
      </c>
      <c r="G46" s="31">
        <v>31.9</v>
      </c>
      <c r="H46" s="106">
        <v>21.9</v>
      </c>
      <c r="I46" s="106"/>
      <c r="J46" s="106">
        <v>18.8</v>
      </c>
      <c r="K46" s="107">
        <v>3.6</v>
      </c>
      <c r="L46" s="107"/>
      <c r="M46" s="107">
        <v>2.2999999999999998</v>
      </c>
      <c r="N46" s="107">
        <v>2.4</v>
      </c>
      <c r="O46" s="107"/>
      <c r="P46" s="31">
        <v>50.4</v>
      </c>
      <c r="Q46" s="31">
        <v>287</v>
      </c>
      <c r="R46" s="31"/>
      <c r="S46" s="31">
        <v>343</v>
      </c>
      <c r="T46" s="47"/>
      <c r="U46" s="47"/>
      <c r="V46" s="6"/>
    </row>
    <row r="47" spans="1:24" ht="13.2" customHeight="1">
      <c r="A47" s="65" t="s">
        <v>118</v>
      </c>
      <c r="B47" s="107">
        <v>5.7</v>
      </c>
      <c r="C47" s="31">
        <v>39.799999999999997</v>
      </c>
      <c r="D47" s="31">
        <v>51.8</v>
      </c>
      <c r="E47" s="31">
        <v>67.5</v>
      </c>
      <c r="F47" s="31">
        <v>89.8</v>
      </c>
      <c r="G47" s="31">
        <v>48.9</v>
      </c>
      <c r="H47" s="31">
        <v>64.8</v>
      </c>
      <c r="I47" s="31"/>
      <c r="J47" s="31">
        <v>47.2</v>
      </c>
      <c r="K47" s="106">
        <v>16.8</v>
      </c>
      <c r="L47" s="106"/>
      <c r="M47" s="107">
        <v>10.5</v>
      </c>
      <c r="N47" s="31">
        <v>0</v>
      </c>
      <c r="O47" s="31"/>
      <c r="P47" s="106">
        <v>12.2</v>
      </c>
      <c r="Q47" s="31">
        <v>349.3</v>
      </c>
      <c r="R47" s="31"/>
      <c r="S47" s="31">
        <v>360.7</v>
      </c>
      <c r="T47" s="47"/>
      <c r="U47" s="47"/>
      <c r="V47" s="6"/>
    </row>
    <row r="48" spans="1:24" ht="13.2" customHeight="1">
      <c r="A48" s="65" t="s">
        <v>119</v>
      </c>
      <c r="B48" s="31">
        <v>280.7</v>
      </c>
      <c r="C48" s="31">
        <v>588.4</v>
      </c>
      <c r="D48" s="31">
        <v>551.4</v>
      </c>
      <c r="E48" s="31">
        <v>444.9</v>
      </c>
      <c r="F48" s="31">
        <v>480.7</v>
      </c>
      <c r="G48" s="31">
        <v>399</v>
      </c>
      <c r="H48" s="31">
        <v>433.5</v>
      </c>
      <c r="I48" s="31"/>
      <c r="J48" s="31">
        <v>274.39999999999998</v>
      </c>
      <c r="K48" s="31">
        <v>154</v>
      </c>
      <c r="L48" s="31"/>
      <c r="M48" s="31">
        <v>126.3</v>
      </c>
      <c r="N48" s="31">
        <v>29</v>
      </c>
      <c r="O48" s="31"/>
      <c r="P48" s="31">
        <v>424.5</v>
      </c>
      <c r="Q48" s="31">
        <v>2747.7</v>
      </c>
      <c r="R48" s="31"/>
      <c r="S48" s="31">
        <v>3169</v>
      </c>
      <c r="T48" s="47"/>
      <c r="U48" s="47"/>
      <c r="V48" s="6"/>
    </row>
    <row r="49" spans="1:22" ht="13.2" customHeight="1">
      <c r="A49" s="64" t="s">
        <v>120</v>
      </c>
      <c r="B49" s="31">
        <v>263.8</v>
      </c>
      <c r="C49" s="31">
        <v>155.4</v>
      </c>
      <c r="D49" s="31">
        <v>65.099999999999994</v>
      </c>
      <c r="E49" s="31">
        <v>64.3</v>
      </c>
      <c r="F49" s="31">
        <v>61.8</v>
      </c>
      <c r="G49" s="31">
        <v>40</v>
      </c>
      <c r="H49" s="31">
        <v>33.6</v>
      </c>
      <c r="I49" s="31"/>
      <c r="J49" s="106">
        <v>24.1</v>
      </c>
      <c r="K49" s="106">
        <v>10.6</v>
      </c>
      <c r="L49" s="106"/>
      <c r="M49" s="107">
        <v>9.4</v>
      </c>
      <c r="N49" s="31">
        <v>0</v>
      </c>
      <c r="O49" s="31"/>
      <c r="P49" s="31">
        <v>318.8</v>
      </c>
      <c r="Q49" s="31">
        <v>357.1</v>
      </c>
      <c r="R49" s="31"/>
      <c r="S49" s="31">
        <v>681.9</v>
      </c>
      <c r="T49" s="47"/>
      <c r="U49" s="47"/>
      <c r="V49" s="6"/>
    </row>
    <row r="50" spans="1:22" ht="13.2" customHeight="1">
      <c r="A50" s="64" t="s">
        <v>121</v>
      </c>
      <c r="B50" s="31">
        <v>161.80000000000001</v>
      </c>
      <c r="C50" s="31">
        <v>62.4</v>
      </c>
      <c r="D50" s="31">
        <v>41.4</v>
      </c>
      <c r="E50" s="106">
        <v>31.1</v>
      </c>
      <c r="F50" s="106">
        <v>11.6</v>
      </c>
      <c r="G50" s="31">
        <v>0</v>
      </c>
      <c r="H50" s="107">
        <v>8.1</v>
      </c>
      <c r="I50" s="107"/>
      <c r="J50" s="106">
        <v>6</v>
      </c>
      <c r="K50" s="107">
        <v>6.7</v>
      </c>
      <c r="L50" s="107"/>
      <c r="M50" s="107">
        <v>6.7</v>
      </c>
      <c r="N50" s="31">
        <v>0</v>
      </c>
      <c r="O50" s="31"/>
      <c r="P50" s="31">
        <v>192.7</v>
      </c>
      <c r="Q50" s="31">
        <v>127.4</v>
      </c>
      <c r="R50" s="31"/>
      <c r="S50" s="31">
        <v>315.39999999999998</v>
      </c>
      <c r="T50" s="47"/>
      <c r="U50" s="47"/>
      <c r="V50" s="6"/>
    </row>
    <row r="51" spans="1:22" ht="13.2" customHeight="1">
      <c r="A51" s="64" t="s">
        <v>122</v>
      </c>
      <c r="B51" s="31">
        <v>37.200000000000003</v>
      </c>
      <c r="C51" s="106">
        <v>63.9</v>
      </c>
      <c r="D51" s="31">
        <v>68</v>
      </c>
      <c r="E51" s="31">
        <v>44.3</v>
      </c>
      <c r="F51" s="31">
        <v>44.6</v>
      </c>
      <c r="G51" s="31">
        <v>40.799999999999997</v>
      </c>
      <c r="H51" s="31">
        <v>78.5</v>
      </c>
      <c r="I51" s="31"/>
      <c r="J51" s="106">
        <v>31.2</v>
      </c>
      <c r="K51" s="31">
        <v>47.3</v>
      </c>
      <c r="L51" s="31"/>
      <c r="M51" s="31">
        <v>25.1</v>
      </c>
      <c r="N51" s="106">
        <v>22.4</v>
      </c>
      <c r="O51" s="106"/>
      <c r="P51" s="31">
        <v>58.2</v>
      </c>
      <c r="Q51" s="31">
        <v>318.39999999999998</v>
      </c>
      <c r="R51" s="31"/>
      <c r="S51" s="31">
        <v>373.7</v>
      </c>
      <c r="T51" s="47"/>
      <c r="U51" s="47"/>
      <c r="V51" s="6"/>
    </row>
    <row r="52" spans="1:22" ht="13.2" customHeight="1">
      <c r="A52" s="64" t="s">
        <v>123</v>
      </c>
      <c r="B52" s="31">
        <v>509.8</v>
      </c>
      <c r="C52" s="31">
        <v>787.5</v>
      </c>
      <c r="D52" s="31">
        <v>768.6</v>
      </c>
      <c r="E52" s="31">
        <v>666.5</v>
      </c>
      <c r="F52" s="31">
        <v>743.8</v>
      </c>
      <c r="G52" s="31">
        <v>649.6</v>
      </c>
      <c r="H52" s="31">
        <v>725</v>
      </c>
      <c r="I52" s="31"/>
      <c r="J52" s="31">
        <v>448.5</v>
      </c>
      <c r="K52" s="31">
        <v>273.10000000000002</v>
      </c>
      <c r="L52" s="31"/>
      <c r="M52" s="31">
        <v>210.5</v>
      </c>
      <c r="N52" s="31">
        <v>60.1</v>
      </c>
      <c r="O52" s="31"/>
      <c r="P52" s="31">
        <v>717.8</v>
      </c>
      <c r="Q52" s="31">
        <v>4129.6000000000004</v>
      </c>
      <c r="R52" s="31"/>
      <c r="S52" s="31">
        <v>4842.1000000000004</v>
      </c>
      <c r="T52" s="47"/>
      <c r="U52" s="47"/>
      <c r="V52" s="6"/>
    </row>
    <row r="53" spans="1:22" ht="13.2" customHeight="1">
      <c r="A53" s="66"/>
      <c r="B53" s="63"/>
      <c r="C53" s="63"/>
      <c r="D53" s="63"/>
      <c r="E53" s="63"/>
      <c r="F53" s="63"/>
      <c r="G53" s="63"/>
      <c r="H53" s="63"/>
      <c r="I53" s="63"/>
      <c r="J53" s="63"/>
      <c r="K53" s="63"/>
      <c r="L53" s="63"/>
      <c r="M53" s="63"/>
      <c r="N53" s="63"/>
      <c r="O53" s="63"/>
      <c r="P53" s="63"/>
      <c r="Q53" s="63"/>
      <c r="R53" s="63"/>
      <c r="S53" s="63"/>
      <c r="T53" s="47"/>
      <c r="U53" s="47"/>
      <c r="V53" s="6"/>
    </row>
    <row r="54" spans="1:22" ht="13.2" customHeight="1">
      <c r="A54" s="10" t="s">
        <v>52</v>
      </c>
      <c r="B54" s="63"/>
      <c r="C54" s="63"/>
      <c r="D54" s="63"/>
      <c r="E54" s="63"/>
      <c r="F54" s="63"/>
      <c r="G54" s="63"/>
      <c r="H54" s="63"/>
      <c r="I54" s="63"/>
      <c r="J54" s="63"/>
      <c r="K54" s="63"/>
      <c r="L54" s="63"/>
      <c r="M54" s="63"/>
      <c r="N54" s="63"/>
      <c r="O54" s="63"/>
      <c r="P54" s="63"/>
      <c r="Q54" s="63"/>
      <c r="R54" s="63"/>
      <c r="S54" s="63"/>
      <c r="T54" s="47"/>
      <c r="U54" s="47"/>
      <c r="V54" s="6"/>
    </row>
    <row r="55" spans="1:22" ht="13.2" customHeight="1">
      <c r="A55" s="64" t="s">
        <v>53</v>
      </c>
      <c r="B55" s="106">
        <v>20.399999999999999</v>
      </c>
      <c r="C55" s="106">
        <v>17.3</v>
      </c>
      <c r="D55" s="107">
        <v>8.1999999999999993</v>
      </c>
      <c r="E55" s="106">
        <v>23.5</v>
      </c>
      <c r="F55" s="106">
        <v>26.9</v>
      </c>
      <c r="G55" s="106">
        <v>15.3</v>
      </c>
      <c r="H55" s="31">
        <v>34.200000000000003</v>
      </c>
      <c r="I55" s="31"/>
      <c r="J55" s="31">
        <v>21.7</v>
      </c>
      <c r="K55" s="106">
        <v>11.7</v>
      </c>
      <c r="L55" s="106"/>
      <c r="M55" s="107">
        <v>7.7</v>
      </c>
      <c r="N55" s="31">
        <v>0</v>
      </c>
      <c r="O55" s="31"/>
      <c r="P55" s="106">
        <v>25.9</v>
      </c>
      <c r="Q55" s="31">
        <v>121.3</v>
      </c>
      <c r="R55" s="31"/>
      <c r="S55" s="31">
        <v>151.80000000000001</v>
      </c>
      <c r="T55" s="47"/>
      <c r="U55" s="47"/>
      <c r="V55" s="6"/>
    </row>
    <row r="56" spans="1:22" ht="13.2" customHeight="1">
      <c r="A56" s="64" t="s">
        <v>54</v>
      </c>
      <c r="B56" s="106">
        <v>41</v>
      </c>
      <c r="C56" s="31">
        <v>186</v>
      </c>
      <c r="D56" s="31">
        <v>274.2</v>
      </c>
      <c r="E56" s="31">
        <v>326.7</v>
      </c>
      <c r="F56" s="31">
        <v>295.60000000000002</v>
      </c>
      <c r="G56" s="31">
        <v>216.3</v>
      </c>
      <c r="H56" s="31">
        <v>144.1</v>
      </c>
      <c r="I56" s="31"/>
      <c r="J56" s="31">
        <v>95.3</v>
      </c>
      <c r="K56" s="31">
        <v>52.3</v>
      </c>
      <c r="L56" s="31"/>
      <c r="M56" s="31">
        <v>41.8</v>
      </c>
      <c r="N56" s="106">
        <v>6.8</v>
      </c>
      <c r="O56" s="106"/>
      <c r="P56" s="31">
        <v>70.599999999999994</v>
      </c>
      <c r="Q56" s="31">
        <v>1414.4</v>
      </c>
      <c r="R56" s="31"/>
      <c r="S56" s="31">
        <v>1488.3</v>
      </c>
      <c r="T56" s="47"/>
      <c r="U56" s="47"/>
      <c r="V56" s="6"/>
    </row>
    <row r="57" spans="1:22" ht="13.2" customHeight="1">
      <c r="A57" s="64" t="s">
        <v>124</v>
      </c>
      <c r="B57" s="106">
        <v>15.1</v>
      </c>
      <c r="C57" s="106">
        <v>18.8</v>
      </c>
      <c r="D57" s="106">
        <v>13.7</v>
      </c>
      <c r="E57" s="31">
        <v>32.200000000000003</v>
      </c>
      <c r="F57" s="31">
        <v>53.4</v>
      </c>
      <c r="G57" s="31">
        <v>34.6</v>
      </c>
      <c r="H57" s="31">
        <v>51.8</v>
      </c>
      <c r="I57" s="31"/>
      <c r="J57" s="31">
        <v>29</v>
      </c>
      <c r="K57" s="106">
        <v>17.100000000000001</v>
      </c>
      <c r="L57" s="106"/>
      <c r="M57" s="106">
        <v>16.7</v>
      </c>
      <c r="N57" s="107">
        <v>2.1</v>
      </c>
      <c r="O57" s="107"/>
      <c r="P57" s="107">
        <v>14.4</v>
      </c>
      <c r="Q57" s="31">
        <v>195.5</v>
      </c>
      <c r="R57" s="31"/>
      <c r="S57" s="31">
        <v>211</v>
      </c>
      <c r="T57" s="47"/>
      <c r="U57" s="47"/>
      <c r="V57" s="6"/>
    </row>
    <row r="58" spans="1:22" ht="13.2" customHeight="1">
      <c r="A58" s="64" t="s">
        <v>125</v>
      </c>
      <c r="B58" s="31">
        <v>78.900000000000006</v>
      </c>
      <c r="C58" s="31">
        <v>208</v>
      </c>
      <c r="D58" s="31">
        <v>293.5</v>
      </c>
      <c r="E58" s="31">
        <v>374.2</v>
      </c>
      <c r="F58" s="31">
        <v>362.6</v>
      </c>
      <c r="G58" s="31">
        <v>257.39999999999998</v>
      </c>
      <c r="H58" s="31">
        <v>219.9</v>
      </c>
      <c r="I58" s="31"/>
      <c r="J58" s="31">
        <v>140.6</v>
      </c>
      <c r="K58" s="31">
        <v>83.9</v>
      </c>
      <c r="L58" s="31"/>
      <c r="M58" s="31">
        <v>67.900000000000006</v>
      </c>
      <c r="N58" s="106">
        <v>12.5</v>
      </c>
      <c r="O58" s="106"/>
      <c r="P58" s="31">
        <v>112.4</v>
      </c>
      <c r="Q58" s="31">
        <v>1692.8</v>
      </c>
      <c r="R58" s="31"/>
      <c r="S58" s="31">
        <v>1806.5</v>
      </c>
      <c r="T58" s="47"/>
      <c r="U58" s="47"/>
      <c r="V58" s="6"/>
    </row>
    <row r="59" spans="1:22" ht="13.2" customHeight="1">
      <c r="A59" s="66"/>
      <c r="B59" s="63"/>
      <c r="C59" s="63"/>
      <c r="D59" s="63"/>
      <c r="E59" s="63"/>
      <c r="F59" s="63"/>
      <c r="G59" s="63"/>
      <c r="H59" s="63"/>
      <c r="I59" s="63"/>
      <c r="J59" s="63"/>
      <c r="K59" s="63"/>
      <c r="L59" s="63"/>
      <c r="M59" s="63"/>
      <c r="N59" s="63"/>
      <c r="O59" s="63"/>
      <c r="P59" s="63"/>
      <c r="Q59" s="63"/>
      <c r="R59" s="63"/>
      <c r="S59" s="63"/>
      <c r="T59" s="47"/>
      <c r="U59" s="47"/>
      <c r="V59" s="6"/>
    </row>
    <row r="60" spans="1:22" ht="13.2" customHeight="1">
      <c r="A60" s="10" t="s">
        <v>55</v>
      </c>
      <c r="B60" s="63"/>
      <c r="C60" s="63"/>
      <c r="D60" s="63"/>
      <c r="E60" s="63"/>
      <c r="F60" s="63"/>
      <c r="G60" s="63"/>
      <c r="H60" s="63"/>
      <c r="I60" s="63"/>
      <c r="J60" s="63"/>
      <c r="K60" s="63"/>
      <c r="L60" s="63"/>
      <c r="M60" s="63"/>
      <c r="N60" s="63"/>
      <c r="O60" s="63"/>
      <c r="P60" s="63"/>
      <c r="Q60" s="63"/>
      <c r="R60" s="63"/>
      <c r="S60" s="63"/>
      <c r="T60" s="47"/>
      <c r="U60" s="47"/>
      <c r="V60" s="6"/>
    </row>
    <row r="61" spans="1:22" ht="13.2" customHeight="1">
      <c r="A61" s="64" t="s">
        <v>56</v>
      </c>
      <c r="B61" s="107">
        <v>1.6</v>
      </c>
      <c r="C61" s="31">
        <v>0</v>
      </c>
      <c r="D61" s="107">
        <v>8</v>
      </c>
      <c r="E61" s="106">
        <v>8.1</v>
      </c>
      <c r="F61" s="106">
        <v>15.5</v>
      </c>
      <c r="G61" s="31">
        <v>52.9</v>
      </c>
      <c r="H61" s="31">
        <v>329.3</v>
      </c>
      <c r="I61" s="31"/>
      <c r="J61" s="31">
        <v>167.6</v>
      </c>
      <c r="K61" s="31">
        <v>156.5</v>
      </c>
      <c r="L61" s="31"/>
      <c r="M61" s="31">
        <v>130.5</v>
      </c>
      <c r="N61" s="31">
        <v>26.3</v>
      </c>
      <c r="O61" s="31"/>
      <c r="P61" s="107">
        <v>1.6</v>
      </c>
      <c r="Q61" s="31">
        <v>407.1</v>
      </c>
      <c r="R61" s="31"/>
      <c r="S61" s="31">
        <v>410.8</v>
      </c>
      <c r="T61" s="47"/>
      <c r="U61" s="47"/>
      <c r="V61" s="6"/>
    </row>
    <row r="62" spans="1:22" ht="13.2" customHeight="1">
      <c r="A62" s="64" t="s">
        <v>126</v>
      </c>
      <c r="B62" s="31">
        <v>0</v>
      </c>
      <c r="C62" s="31">
        <v>0</v>
      </c>
      <c r="D62" s="31">
        <v>0</v>
      </c>
      <c r="E62" s="107">
        <v>5.5</v>
      </c>
      <c r="F62" s="106">
        <v>20.7</v>
      </c>
      <c r="G62" s="31">
        <v>47.7</v>
      </c>
      <c r="H62" s="31">
        <v>131.19999999999999</v>
      </c>
      <c r="I62" s="31"/>
      <c r="J62" s="31">
        <v>66.099999999999994</v>
      </c>
      <c r="K62" s="31">
        <v>68.900000000000006</v>
      </c>
      <c r="L62" s="31"/>
      <c r="M62" s="31">
        <v>53.6</v>
      </c>
      <c r="N62" s="31">
        <v>16.5</v>
      </c>
      <c r="O62" s="31"/>
      <c r="P62" s="31">
        <v>0</v>
      </c>
      <c r="Q62" s="31">
        <v>213.9</v>
      </c>
      <c r="R62" s="31"/>
      <c r="S62" s="31">
        <v>217.7</v>
      </c>
      <c r="T62" s="47"/>
      <c r="U62" s="47"/>
      <c r="V62" s="6"/>
    </row>
    <row r="63" spans="1:22" ht="13.2" customHeight="1">
      <c r="A63" s="64" t="s">
        <v>127</v>
      </c>
      <c r="B63" s="31">
        <v>78.8</v>
      </c>
      <c r="C63" s="31">
        <v>119.6</v>
      </c>
      <c r="D63" s="31">
        <v>291.89999999999998</v>
      </c>
      <c r="E63" s="31">
        <v>281</v>
      </c>
      <c r="F63" s="31">
        <v>226.1</v>
      </c>
      <c r="G63" s="31">
        <v>191.9</v>
      </c>
      <c r="H63" s="31">
        <v>188.4</v>
      </c>
      <c r="I63" s="31"/>
      <c r="J63" s="31">
        <v>134.30000000000001</v>
      </c>
      <c r="K63" s="31">
        <v>55.7</v>
      </c>
      <c r="L63" s="31"/>
      <c r="M63" s="31">
        <v>40.799999999999997</v>
      </c>
      <c r="N63" s="106">
        <v>11.8</v>
      </c>
      <c r="O63" s="106"/>
      <c r="P63" s="31">
        <v>108.1</v>
      </c>
      <c r="Q63" s="31">
        <v>1264.8</v>
      </c>
      <c r="R63" s="31"/>
      <c r="S63" s="31">
        <v>1369.4</v>
      </c>
      <c r="T63" s="47"/>
      <c r="U63" s="47"/>
      <c r="V63" s="6"/>
    </row>
    <row r="64" spans="1:22" ht="13.2" customHeight="1">
      <c r="A64" s="64" t="s">
        <v>128</v>
      </c>
      <c r="B64" s="31">
        <v>0</v>
      </c>
      <c r="C64" s="31">
        <v>0</v>
      </c>
      <c r="D64" s="107">
        <v>1.8</v>
      </c>
      <c r="E64" s="107">
        <v>3.6</v>
      </c>
      <c r="F64" s="106">
        <v>24.2</v>
      </c>
      <c r="G64" s="31">
        <v>44.7</v>
      </c>
      <c r="H64" s="31">
        <v>166.3</v>
      </c>
      <c r="I64" s="31"/>
      <c r="J64" s="31">
        <v>53.4</v>
      </c>
      <c r="K64" s="31">
        <v>111.7</v>
      </c>
      <c r="L64" s="31"/>
      <c r="M64" s="31">
        <v>72.3</v>
      </c>
      <c r="N64" s="31">
        <v>45.4</v>
      </c>
      <c r="O64" s="31"/>
      <c r="P64" s="107">
        <v>3.6</v>
      </c>
      <c r="Q64" s="31">
        <v>241.8</v>
      </c>
      <c r="R64" s="31"/>
      <c r="S64" s="31">
        <v>243.6</v>
      </c>
      <c r="T64" s="47"/>
      <c r="U64" s="47"/>
      <c r="V64" s="6"/>
    </row>
    <row r="65" spans="1:22" ht="13.2" customHeight="1">
      <c r="A65" s="64" t="s">
        <v>129</v>
      </c>
      <c r="B65" s="106">
        <v>3.1</v>
      </c>
      <c r="C65" s="31">
        <v>0</v>
      </c>
      <c r="D65" s="31">
        <v>0</v>
      </c>
      <c r="E65" s="106">
        <v>17.2</v>
      </c>
      <c r="F65" s="31">
        <v>138</v>
      </c>
      <c r="G65" s="31">
        <v>176.8</v>
      </c>
      <c r="H65" s="31">
        <v>349</v>
      </c>
      <c r="I65" s="31"/>
      <c r="J65" s="31">
        <v>177.6</v>
      </c>
      <c r="K65" s="31">
        <v>169.7</v>
      </c>
      <c r="L65" s="31"/>
      <c r="M65" s="31">
        <v>138.5</v>
      </c>
      <c r="N65" s="31">
        <v>29.1</v>
      </c>
      <c r="O65" s="31"/>
      <c r="P65" s="106">
        <v>3.1</v>
      </c>
      <c r="Q65" s="31">
        <v>682.6</v>
      </c>
      <c r="R65" s="31"/>
      <c r="S65" s="31">
        <v>687.2</v>
      </c>
      <c r="T65" s="47"/>
      <c r="U65" s="47"/>
      <c r="V65" s="6"/>
    </row>
    <row r="66" spans="1:22" ht="13.2" customHeight="1">
      <c r="A66" s="64" t="s">
        <v>130</v>
      </c>
      <c r="B66" s="31">
        <v>205.2</v>
      </c>
      <c r="C66" s="31">
        <v>609.9</v>
      </c>
      <c r="D66" s="31">
        <v>938.7</v>
      </c>
      <c r="E66" s="31">
        <v>828.2</v>
      </c>
      <c r="F66" s="31">
        <v>1069.7</v>
      </c>
      <c r="G66" s="31">
        <v>1179.9000000000001</v>
      </c>
      <c r="H66" s="31">
        <v>1474.1</v>
      </c>
      <c r="I66" s="31"/>
      <c r="J66" s="31">
        <v>954.7</v>
      </c>
      <c r="K66" s="31">
        <v>520.20000000000005</v>
      </c>
      <c r="L66" s="31"/>
      <c r="M66" s="31">
        <v>413.3</v>
      </c>
      <c r="N66" s="31">
        <v>106.7</v>
      </c>
      <c r="O66" s="31"/>
      <c r="P66" s="31">
        <v>339.3</v>
      </c>
      <c r="Q66" s="31">
        <v>5959.8</v>
      </c>
      <c r="R66" s="31"/>
      <c r="S66" s="31">
        <v>6303.3</v>
      </c>
      <c r="T66" s="47"/>
      <c r="U66" s="47"/>
      <c r="V66" s="6"/>
    </row>
    <row r="67" spans="1:22" ht="13.2" customHeight="1">
      <c r="A67" s="64" t="s">
        <v>131</v>
      </c>
      <c r="B67" s="31">
        <v>199.4</v>
      </c>
      <c r="C67" s="31">
        <v>397</v>
      </c>
      <c r="D67" s="31">
        <v>365.6</v>
      </c>
      <c r="E67" s="31">
        <v>558.29999999999995</v>
      </c>
      <c r="F67" s="31">
        <v>1664.7</v>
      </c>
      <c r="G67" s="31">
        <v>1750.2</v>
      </c>
      <c r="H67" s="31">
        <v>2231</v>
      </c>
      <c r="I67" s="31"/>
      <c r="J67" s="31">
        <v>1373.4</v>
      </c>
      <c r="K67" s="31">
        <v>861.9</v>
      </c>
      <c r="L67" s="31"/>
      <c r="M67" s="31">
        <v>663.1</v>
      </c>
      <c r="N67" s="31">
        <v>198</v>
      </c>
      <c r="O67" s="31"/>
      <c r="P67" s="31">
        <v>324.2</v>
      </c>
      <c r="Q67" s="31">
        <v>6848.6</v>
      </c>
      <c r="R67" s="31"/>
      <c r="S67" s="31">
        <v>7172.8</v>
      </c>
      <c r="T67" s="47"/>
      <c r="U67" s="47"/>
      <c r="V67" s="6"/>
    </row>
    <row r="68" spans="1:22" ht="13.2" customHeight="1">
      <c r="A68" s="64" t="s">
        <v>132</v>
      </c>
      <c r="B68" s="31">
        <v>49.4</v>
      </c>
      <c r="C68" s="106">
        <v>37.9</v>
      </c>
      <c r="D68" s="106">
        <v>39.6</v>
      </c>
      <c r="E68" s="31">
        <v>21.6</v>
      </c>
      <c r="F68" s="106">
        <v>18.600000000000001</v>
      </c>
      <c r="G68" s="106">
        <v>24</v>
      </c>
      <c r="H68" s="106">
        <v>13.9</v>
      </c>
      <c r="I68" s="106"/>
      <c r="J68" s="106">
        <v>10.9</v>
      </c>
      <c r="K68" s="107">
        <v>3.3</v>
      </c>
      <c r="L68" s="107"/>
      <c r="M68" s="107">
        <v>3.3</v>
      </c>
      <c r="N68" s="31">
        <v>0</v>
      </c>
      <c r="O68" s="31"/>
      <c r="P68" s="31">
        <v>62.2</v>
      </c>
      <c r="Q68" s="31">
        <v>142.69999999999999</v>
      </c>
      <c r="R68" s="31"/>
      <c r="S68" s="31">
        <v>209.8</v>
      </c>
      <c r="T68" s="47"/>
      <c r="U68" s="47"/>
      <c r="V68" s="6"/>
    </row>
    <row r="69" spans="1:22" ht="13.2" customHeight="1">
      <c r="A69" s="64" t="s">
        <v>133</v>
      </c>
      <c r="B69" s="107">
        <v>3.7</v>
      </c>
      <c r="C69" s="31">
        <v>0</v>
      </c>
      <c r="D69" s="107">
        <v>9.5</v>
      </c>
      <c r="E69" s="106">
        <v>12.6</v>
      </c>
      <c r="F69" s="31">
        <v>21.1</v>
      </c>
      <c r="G69" s="106">
        <v>22.6</v>
      </c>
      <c r="H69" s="31">
        <v>31.6</v>
      </c>
      <c r="I69" s="31"/>
      <c r="J69" s="106">
        <v>16.899999999999999</v>
      </c>
      <c r="K69" s="106">
        <v>13.6</v>
      </c>
      <c r="L69" s="106"/>
      <c r="M69" s="106">
        <v>7.5</v>
      </c>
      <c r="N69" s="107">
        <v>4.5</v>
      </c>
      <c r="O69" s="107"/>
      <c r="P69" s="106">
        <v>8.1</v>
      </c>
      <c r="Q69" s="31">
        <v>100.5</v>
      </c>
      <c r="R69" s="31"/>
      <c r="S69" s="31">
        <v>106.6</v>
      </c>
      <c r="T69" s="47"/>
      <c r="U69" s="47"/>
      <c r="V69" s="6"/>
    </row>
    <row r="70" spans="1:22" ht="13.2" customHeight="1">
      <c r="A70" s="64" t="s">
        <v>134</v>
      </c>
      <c r="B70" s="107">
        <v>9.5</v>
      </c>
      <c r="C70" s="106">
        <v>15.3</v>
      </c>
      <c r="D70" s="107">
        <v>4.2</v>
      </c>
      <c r="E70" s="107">
        <v>3.7</v>
      </c>
      <c r="F70" s="106">
        <v>21</v>
      </c>
      <c r="G70" s="106">
        <v>24.2</v>
      </c>
      <c r="H70" s="31">
        <v>61.4</v>
      </c>
      <c r="I70" s="31"/>
      <c r="J70" s="31">
        <v>26.1</v>
      </c>
      <c r="K70" s="31">
        <v>35.1</v>
      </c>
      <c r="L70" s="31"/>
      <c r="M70" s="31">
        <v>23.3</v>
      </c>
      <c r="N70" s="106">
        <v>14.1</v>
      </c>
      <c r="O70" s="106"/>
      <c r="P70" s="107">
        <v>10.5</v>
      </c>
      <c r="Q70" s="31">
        <v>120.1</v>
      </c>
      <c r="R70" s="31"/>
      <c r="S70" s="31">
        <v>131.5</v>
      </c>
      <c r="T70" s="47"/>
      <c r="U70" s="47"/>
      <c r="V70" s="6"/>
    </row>
    <row r="71" spans="1:22" ht="13.2" customHeight="1">
      <c r="A71" s="64" t="s">
        <v>135</v>
      </c>
      <c r="B71" s="31">
        <v>44</v>
      </c>
      <c r="C71" s="31">
        <v>60</v>
      </c>
      <c r="D71" s="31">
        <v>57.8</v>
      </c>
      <c r="E71" s="31">
        <v>43.5</v>
      </c>
      <c r="F71" s="31">
        <v>45.4</v>
      </c>
      <c r="G71" s="31">
        <v>53.5</v>
      </c>
      <c r="H71" s="31">
        <v>95.1</v>
      </c>
      <c r="I71" s="31"/>
      <c r="J71" s="31">
        <v>53.6</v>
      </c>
      <c r="K71" s="31">
        <v>37.799999999999997</v>
      </c>
      <c r="L71" s="31"/>
      <c r="M71" s="31">
        <v>27</v>
      </c>
      <c r="N71" s="106">
        <v>13.7</v>
      </c>
      <c r="O71" s="106"/>
      <c r="P71" s="31">
        <v>58.4</v>
      </c>
      <c r="Q71" s="31">
        <v>329.2</v>
      </c>
      <c r="R71" s="31"/>
      <c r="S71" s="31">
        <v>394.1</v>
      </c>
      <c r="T71" s="47"/>
      <c r="U71" s="47"/>
      <c r="V71" s="6"/>
    </row>
    <row r="72" spans="1:22" ht="13.2" customHeight="1">
      <c r="A72" s="64" t="s">
        <v>136</v>
      </c>
      <c r="B72" s="31">
        <v>41.4</v>
      </c>
      <c r="C72" s="31">
        <v>72</v>
      </c>
      <c r="D72" s="31">
        <v>76.8</v>
      </c>
      <c r="E72" s="31">
        <v>77.599999999999994</v>
      </c>
      <c r="F72" s="31">
        <v>104.8</v>
      </c>
      <c r="G72" s="31">
        <v>73</v>
      </c>
      <c r="H72" s="31">
        <v>99.4</v>
      </c>
      <c r="I72" s="31"/>
      <c r="J72" s="31">
        <v>71.5</v>
      </c>
      <c r="K72" s="31">
        <v>29.7</v>
      </c>
      <c r="L72" s="31"/>
      <c r="M72" s="106">
        <v>22.7</v>
      </c>
      <c r="N72" s="106">
        <v>6.8</v>
      </c>
      <c r="O72" s="106"/>
      <c r="P72" s="31">
        <v>57</v>
      </c>
      <c r="Q72" s="31">
        <v>485.7</v>
      </c>
      <c r="R72" s="31"/>
      <c r="S72" s="31">
        <v>548.6</v>
      </c>
      <c r="T72" s="47"/>
      <c r="U72" s="47"/>
      <c r="V72" s="6"/>
    </row>
    <row r="73" spans="1:22" ht="13.2" customHeight="1">
      <c r="A73" s="64" t="s">
        <v>137</v>
      </c>
      <c r="B73" s="106">
        <v>11.5</v>
      </c>
      <c r="C73" s="107">
        <v>2.4</v>
      </c>
      <c r="D73" s="106">
        <v>25.8</v>
      </c>
      <c r="E73" s="106">
        <v>18.2</v>
      </c>
      <c r="F73" s="106">
        <v>26.9</v>
      </c>
      <c r="G73" s="106">
        <v>21.6</v>
      </c>
      <c r="H73" s="31">
        <v>53.9</v>
      </c>
      <c r="I73" s="31"/>
      <c r="J73" s="31">
        <v>26.6</v>
      </c>
      <c r="K73" s="106">
        <v>21.9</v>
      </c>
      <c r="L73" s="106"/>
      <c r="M73" s="31">
        <v>25.1</v>
      </c>
      <c r="N73" s="107">
        <v>2</v>
      </c>
      <c r="O73" s="107"/>
      <c r="P73" s="106">
        <v>10.3</v>
      </c>
      <c r="Q73" s="31">
        <v>145.4</v>
      </c>
      <c r="R73" s="31"/>
      <c r="S73" s="31">
        <v>158</v>
      </c>
      <c r="T73" s="47"/>
      <c r="U73" s="47"/>
      <c r="V73" s="6"/>
    </row>
    <row r="74" spans="1:22" ht="13.2" customHeight="1">
      <c r="A74" s="64" t="s">
        <v>337</v>
      </c>
      <c r="B74" s="31">
        <v>558.5</v>
      </c>
      <c r="C74" s="31">
        <v>1084.5999999999999</v>
      </c>
      <c r="D74" s="31">
        <v>1455.8</v>
      </c>
      <c r="E74" s="31">
        <v>1501.6</v>
      </c>
      <c r="F74" s="31">
        <v>2602.5</v>
      </c>
      <c r="G74" s="31">
        <v>2600.8000000000002</v>
      </c>
      <c r="H74" s="31">
        <v>3361.2</v>
      </c>
      <c r="I74" s="31"/>
      <c r="J74" s="31">
        <v>2019.4</v>
      </c>
      <c r="K74" s="31">
        <v>1339</v>
      </c>
      <c r="L74" s="31"/>
      <c r="M74" s="31">
        <v>1036.2</v>
      </c>
      <c r="N74" s="31">
        <v>300.2</v>
      </c>
      <c r="O74" s="31"/>
      <c r="P74" s="31">
        <v>837.1</v>
      </c>
      <c r="Q74" s="31">
        <v>12329</v>
      </c>
      <c r="R74" s="31"/>
      <c r="S74" s="31">
        <v>13165</v>
      </c>
      <c r="T74" s="47"/>
      <c r="U74" s="47"/>
      <c r="V74" s="6"/>
    </row>
    <row r="75" spans="1:22" ht="13.2" customHeight="1">
      <c r="A75" s="66"/>
      <c r="B75" s="63"/>
      <c r="C75" s="63"/>
      <c r="D75" s="63"/>
      <c r="E75" s="63"/>
      <c r="F75" s="63"/>
      <c r="G75" s="63"/>
      <c r="H75" s="63"/>
      <c r="I75" s="63"/>
      <c r="J75" s="63"/>
      <c r="K75" s="63"/>
      <c r="L75" s="63"/>
      <c r="M75" s="63"/>
      <c r="N75" s="63"/>
      <c r="O75" s="63"/>
      <c r="P75" s="63"/>
      <c r="Q75" s="63"/>
      <c r="R75" s="63"/>
      <c r="S75" s="63"/>
      <c r="T75" s="47"/>
      <c r="U75" s="47"/>
      <c r="V75" s="6"/>
    </row>
    <row r="76" spans="1:22" ht="13.2" customHeight="1">
      <c r="A76" s="10" t="s">
        <v>57</v>
      </c>
      <c r="B76" s="63"/>
      <c r="C76" s="63"/>
      <c r="D76" s="63"/>
      <c r="E76" s="63"/>
      <c r="F76" s="63"/>
      <c r="G76" s="63"/>
      <c r="H76" s="63"/>
      <c r="I76" s="63"/>
      <c r="J76" s="63"/>
      <c r="K76" s="63"/>
      <c r="L76" s="63"/>
      <c r="M76" s="63"/>
      <c r="N76" s="63"/>
      <c r="O76" s="63"/>
      <c r="P76" s="63"/>
      <c r="Q76" s="63"/>
      <c r="R76" s="63"/>
      <c r="S76" s="63"/>
      <c r="T76" s="47"/>
      <c r="U76" s="47"/>
      <c r="V76" s="6"/>
    </row>
    <row r="77" spans="1:22" ht="13.2" customHeight="1">
      <c r="A77" s="64" t="s">
        <v>138</v>
      </c>
      <c r="B77" s="31">
        <v>87.8</v>
      </c>
      <c r="C77" s="31">
        <v>86.1</v>
      </c>
      <c r="D77" s="31">
        <v>124.9</v>
      </c>
      <c r="E77" s="31">
        <v>190.8</v>
      </c>
      <c r="F77" s="31">
        <v>307</v>
      </c>
      <c r="G77" s="31">
        <v>499.7</v>
      </c>
      <c r="H77" s="31">
        <v>1211.9000000000001</v>
      </c>
      <c r="I77" s="31"/>
      <c r="J77" s="31">
        <v>591.79999999999995</v>
      </c>
      <c r="K77" s="31">
        <v>613.1</v>
      </c>
      <c r="L77" s="31"/>
      <c r="M77" s="31">
        <v>412</v>
      </c>
      <c r="N77" s="31">
        <v>201</v>
      </c>
      <c r="O77" s="31"/>
      <c r="P77" s="31">
        <v>98</v>
      </c>
      <c r="Q77" s="31">
        <v>2406.3000000000002</v>
      </c>
      <c r="R77" s="31"/>
      <c r="S77" s="31">
        <v>2503.9</v>
      </c>
      <c r="T77" s="47"/>
      <c r="U77" s="47"/>
      <c r="V77" s="6"/>
    </row>
    <row r="78" spans="1:22" ht="13.2" customHeight="1">
      <c r="A78" s="64" t="s">
        <v>58</v>
      </c>
      <c r="B78" s="31">
        <v>50.6</v>
      </c>
      <c r="C78" s="106">
        <v>5.6</v>
      </c>
      <c r="D78" s="107">
        <v>6.5</v>
      </c>
      <c r="E78" s="106">
        <v>7.4</v>
      </c>
      <c r="F78" s="106">
        <v>15.2</v>
      </c>
      <c r="G78" s="107">
        <v>2.8</v>
      </c>
      <c r="H78" s="107">
        <v>3.1</v>
      </c>
      <c r="I78" s="107"/>
      <c r="J78" s="106">
        <v>3.4</v>
      </c>
      <c r="K78" s="31">
        <v>0</v>
      </c>
      <c r="L78" s="31"/>
      <c r="M78" s="31">
        <v>0</v>
      </c>
      <c r="N78" s="31">
        <v>0</v>
      </c>
      <c r="O78" s="31"/>
      <c r="P78" s="31">
        <v>48.1</v>
      </c>
      <c r="Q78" s="31">
        <v>34.9</v>
      </c>
      <c r="R78" s="31"/>
      <c r="S78" s="31">
        <v>84.4</v>
      </c>
      <c r="T78" s="47"/>
      <c r="U78" s="47"/>
      <c r="V78" s="6"/>
    </row>
    <row r="79" spans="1:22" ht="13.2" customHeight="1">
      <c r="A79" s="64" t="s">
        <v>139</v>
      </c>
      <c r="B79" s="106">
        <v>19</v>
      </c>
      <c r="C79" s="106">
        <v>30.1</v>
      </c>
      <c r="D79" s="31">
        <v>93.9</v>
      </c>
      <c r="E79" s="31">
        <v>126.2</v>
      </c>
      <c r="F79" s="31">
        <v>211.8</v>
      </c>
      <c r="G79" s="31">
        <v>269.3</v>
      </c>
      <c r="H79" s="31">
        <v>389.1</v>
      </c>
      <c r="I79" s="31"/>
      <c r="J79" s="31">
        <v>273.60000000000002</v>
      </c>
      <c r="K79" s="31">
        <v>116.3</v>
      </c>
      <c r="L79" s="31"/>
      <c r="M79" s="31">
        <v>87.3</v>
      </c>
      <c r="N79" s="31">
        <v>27.6</v>
      </c>
      <c r="O79" s="31"/>
      <c r="P79" s="106">
        <v>27.4</v>
      </c>
      <c r="Q79" s="31">
        <v>1118</v>
      </c>
      <c r="R79" s="31"/>
      <c r="S79" s="31">
        <v>1146.0999999999999</v>
      </c>
      <c r="T79" s="47"/>
      <c r="U79" s="47"/>
      <c r="V79" s="6"/>
    </row>
    <row r="80" spans="1:22" ht="13.2" customHeight="1">
      <c r="A80" s="64" t="s">
        <v>140</v>
      </c>
      <c r="B80" s="31">
        <v>154.1</v>
      </c>
      <c r="C80" s="31">
        <v>114.1</v>
      </c>
      <c r="D80" s="31">
        <v>213.5</v>
      </c>
      <c r="E80" s="31">
        <v>277.8</v>
      </c>
      <c r="F80" s="31">
        <v>478.6</v>
      </c>
      <c r="G80" s="31">
        <v>688.8</v>
      </c>
      <c r="H80" s="31">
        <v>1400.9</v>
      </c>
      <c r="I80" s="31"/>
      <c r="J80" s="31">
        <v>735</v>
      </c>
      <c r="K80" s="31">
        <v>668.5</v>
      </c>
      <c r="L80" s="31"/>
      <c r="M80" s="31">
        <v>455.6</v>
      </c>
      <c r="N80" s="31">
        <v>211</v>
      </c>
      <c r="O80" s="31"/>
      <c r="P80" s="31">
        <v>180.1</v>
      </c>
      <c r="Q80" s="31">
        <v>3153.9</v>
      </c>
      <c r="R80" s="31"/>
      <c r="S80" s="31">
        <v>3335.7</v>
      </c>
      <c r="T80" s="47"/>
      <c r="U80" s="47"/>
      <c r="V80" s="6"/>
    </row>
    <row r="81" spans="1:22" ht="13.2" customHeight="1">
      <c r="A81" s="67"/>
      <c r="B81" s="108"/>
      <c r="C81" s="108"/>
      <c r="D81" s="108"/>
      <c r="E81" s="108"/>
      <c r="F81" s="108"/>
      <c r="G81" s="108"/>
      <c r="H81" s="108"/>
      <c r="I81" s="108"/>
      <c r="J81" s="108"/>
      <c r="K81" s="108"/>
      <c r="L81" s="108"/>
      <c r="M81" s="108"/>
      <c r="N81" s="108"/>
      <c r="O81" s="108"/>
      <c r="P81" s="108"/>
      <c r="Q81" s="108"/>
      <c r="R81" s="108"/>
      <c r="S81" s="108"/>
      <c r="T81" s="47"/>
      <c r="U81" s="47"/>
      <c r="V81" s="6"/>
    </row>
    <row r="82" spans="1:22" ht="13.2" customHeight="1">
      <c r="A82" s="10" t="s">
        <v>59</v>
      </c>
      <c r="B82" s="108"/>
      <c r="C82" s="108"/>
      <c r="D82" s="108"/>
      <c r="E82" s="108"/>
      <c r="F82" s="108"/>
      <c r="G82" s="108"/>
      <c r="H82" s="108"/>
      <c r="I82" s="108"/>
      <c r="J82" s="108"/>
      <c r="K82" s="108"/>
      <c r="L82" s="108"/>
      <c r="M82" s="108"/>
      <c r="N82" s="108"/>
      <c r="O82" s="108"/>
      <c r="P82" s="108"/>
      <c r="Q82" s="108"/>
      <c r="R82" s="108"/>
      <c r="S82" s="108"/>
      <c r="T82" s="47"/>
      <c r="U82" s="47"/>
      <c r="V82" s="6"/>
    </row>
    <row r="83" spans="1:22" ht="13.2" customHeight="1">
      <c r="A83" s="64" t="s">
        <v>141</v>
      </c>
      <c r="B83" s="108"/>
      <c r="C83" s="108"/>
      <c r="D83" s="108"/>
      <c r="E83" s="108"/>
      <c r="F83" s="108"/>
      <c r="G83" s="108"/>
      <c r="H83" s="108"/>
      <c r="I83" s="108"/>
      <c r="J83" s="108"/>
      <c r="K83" s="108"/>
      <c r="L83" s="108"/>
      <c r="M83" s="108"/>
      <c r="N83" s="108"/>
      <c r="O83" s="108"/>
      <c r="P83" s="108"/>
      <c r="Q83" s="108"/>
      <c r="R83" s="108"/>
      <c r="S83" s="108"/>
      <c r="T83" s="47"/>
      <c r="U83" s="47"/>
      <c r="V83" s="6"/>
    </row>
    <row r="84" spans="1:22" ht="13.2" customHeight="1">
      <c r="A84" s="65" t="s">
        <v>142</v>
      </c>
      <c r="B84" s="7">
        <v>0</v>
      </c>
      <c r="C84" s="7">
        <v>0</v>
      </c>
      <c r="D84" s="109">
        <v>6.9</v>
      </c>
      <c r="E84" s="109">
        <v>3.6</v>
      </c>
      <c r="F84" s="110">
        <v>13</v>
      </c>
      <c r="G84" s="7">
        <v>56.3</v>
      </c>
      <c r="H84" s="7">
        <v>147.4</v>
      </c>
      <c r="I84" s="7"/>
      <c r="J84" s="7">
        <v>73.400000000000006</v>
      </c>
      <c r="K84" s="7">
        <v>75.599999999999994</v>
      </c>
      <c r="L84" s="7"/>
      <c r="M84" s="7">
        <v>47.6</v>
      </c>
      <c r="N84" s="7">
        <v>28.7</v>
      </c>
      <c r="O84" s="7"/>
      <c r="P84" s="7">
        <v>0</v>
      </c>
      <c r="Q84" s="7">
        <v>230.1</v>
      </c>
      <c r="R84" s="7"/>
      <c r="S84" s="7">
        <v>230.1</v>
      </c>
      <c r="T84" s="47"/>
      <c r="U84" s="47"/>
      <c r="V84" s="6"/>
    </row>
    <row r="85" spans="1:22" ht="13.2" customHeight="1">
      <c r="A85" s="65" t="s">
        <v>143</v>
      </c>
      <c r="B85" s="7">
        <v>0</v>
      </c>
      <c r="C85" s="7">
        <v>0</v>
      </c>
      <c r="D85" s="7">
        <v>0</v>
      </c>
      <c r="E85" s="110">
        <v>5.7</v>
      </c>
      <c r="F85" s="7">
        <v>27.4</v>
      </c>
      <c r="G85" s="7">
        <v>77.5</v>
      </c>
      <c r="H85" s="7">
        <v>259.7</v>
      </c>
      <c r="I85" s="7"/>
      <c r="J85" s="7">
        <v>120.2</v>
      </c>
      <c r="K85" s="7">
        <v>135.80000000000001</v>
      </c>
      <c r="L85" s="7"/>
      <c r="M85" s="7">
        <v>100.8</v>
      </c>
      <c r="N85" s="7">
        <v>33</v>
      </c>
      <c r="O85" s="7"/>
      <c r="P85" s="7">
        <v>0</v>
      </c>
      <c r="Q85" s="7">
        <v>374.9</v>
      </c>
      <c r="R85" s="7"/>
      <c r="S85" s="7">
        <v>375</v>
      </c>
      <c r="T85" s="47"/>
      <c r="U85" s="47"/>
      <c r="V85" s="6"/>
    </row>
    <row r="86" spans="1:22" ht="13.2" customHeight="1">
      <c r="A86" s="65" t="s">
        <v>144</v>
      </c>
      <c r="B86" s="7">
        <v>0</v>
      </c>
      <c r="C86" s="7">
        <v>0</v>
      </c>
      <c r="D86" s="109">
        <v>4.8</v>
      </c>
      <c r="E86" s="7">
        <v>0</v>
      </c>
      <c r="F86" s="110">
        <v>5.7</v>
      </c>
      <c r="G86" s="110">
        <v>15.9</v>
      </c>
      <c r="H86" s="7">
        <v>30.8</v>
      </c>
      <c r="I86" s="7"/>
      <c r="J86" s="110">
        <v>13.6</v>
      </c>
      <c r="K86" s="110">
        <v>14.9</v>
      </c>
      <c r="L86" s="110"/>
      <c r="M86" s="110">
        <v>17</v>
      </c>
      <c r="N86" s="109">
        <v>3</v>
      </c>
      <c r="O86" s="109"/>
      <c r="P86" s="109">
        <v>1.7</v>
      </c>
      <c r="Q86" s="7">
        <v>64</v>
      </c>
      <c r="R86" s="7"/>
      <c r="S86" s="7">
        <v>65.099999999999994</v>
      </c>
      <c r="T86" s="47"/>
      <c r="U86" s="47"/>
      <c r="V86" s="6"/>
    </row>
    <row r="87" spans="1:22" ht="13.2" customHeight="1">
      <c r="A87" s="65" t="s">
        <v>145</v>
      </c>
      <c r="B87" s="7"/>
      <c r="C87" s="7"/>
      <c r="D87" s="109"/>
      <c r="E87" s="7"/>
      <c r="F87" s="110"/>
      <c r="G87" s="110"/>
      <c r="H87" s="7"/>
      <c r="I87" s="7"/>
      <c r="J87" s="110"/>
      <c r="K87" s="110"/>
      <c r="L87" s="110"/>
      <c r="M87" s="110"/>
      <c r="N87" s="109"/>
      <c r="O87" s="109"/>
      <c r="P87" s="109"/>
      <c r="Q87" s="7"/>
      <c r="R87" s="7"/>
      <c r="S87" s="7"/>
      <c r="T87" s="47"/>
      <c r="U87" s="47"/>
      <c r="V87" s="6"/>
    </row>
    <row r="88" spans="1:22" ht="13.2" customHeight="1">
      <c r="A88" s="68" t="s">
        <v>146</v>
      </c>
      <c r="B88" s="7">
        <v>0</v>
      </c>
      <c r="C88" s="7">
        <v>0</v>
      </c>
      <c r="D88" s="109">
        <v>8.6999999999999993</v>
      </c>
      <c r="E88" s="109">
        <v>4.9000000000000004</v>
      </c>
      <c r="F88" s="110">
        <v>14.1</v>
      </c>
      <c r="G88" s="110">
        <v>18.7</v>
      </c>
      <c r="H88" s="7">
        <v>89.3</v>
      </c>
      <c r="I88" s="7"/>
      <c r="J88" s="7">
        <v>45.4</v>
      </c>
      <c r="K88" s="7">
        <v>46.5</v>
      </c>
      <c r="L88" s="7"/>
      <c r="M88" s="7">
        <v>32.700000000000003</v>
      </c>
      <c r="N88" s="110">
        <v>11.8</v>
      </c>
      <c r="O88" s="110"/>
      <c r="P88" s="7">
        <v>0</v>
      </c>
      <c r="Q88" s="7">
        <v>140.30000000000001</v>
      </c>
      <c r="R88" s="7"/>
      <c r="S88" s="7">
        <v>141.4</v>
      </c>
      <c r="T88" s="47"/>
      <c r="U88" s="47"/>
      <c r="V88" s="6"/>
    </row>
    <row r="89" spans="1:22" ht="13.2" customHeight="1">
      <c r="A89" s="68" t="s">
        <v>147</v>
      </c>
      <c r="B89" s="7">
        <v>0</v>
      </c>
      <c r="C89" s="7">
        <v>0</v>
      </c>
      <c r="D89" s="7">
        <v>0</v>
      </c>
      <c r="E89" s="109">
        <v>2.1</v>
      </c>
      <c r="F89" s="110">
        <v>7.3</v>
      </c>
      <c r="G89" s="7">
        <v>44.4</v>
      </c>
      <c r="H89" s="7">
        <v>108.4</v>
      </c>
      <c r="I89" s="7"/>
      <c r="J89" s="7">
        <v>47</v>
      </c>
      <c r="K89" s="7">
        <v>63.2</v>
      </c>
      <c r="L89" s="7"/>
      <c r="M89" s="7">
        <v>44.3</v>
      </c>
      <c r="N89" s="110">
        <v>15.4</v>
      </c>
      <c r="O89" s="110"/>
      <c r="P89" s="7">
        <v>0</v>
      </c>
      <c r="Q89" s="7">
        <v>171.6</v>
      </c>
      <c r="R89" s="7"/>
      <c r="S89" s="7">
        <v>171.6</v>
      </c>
      <c r="T89" s="47"/>
      <c r="U89" s="47"/>
      <c r="V89" s="6"/>
    </row>
    <row r="90" spans="1:22" ht="13.2" customHeight="1">
      <c r="A90" s="68" t="s">
        <v>148</v>
      </c>
      <c r="B90" s="7">
        <v>0</v>
      </c>
      <c r="C90" s="109">
        <v>6.7</v>
      </c>
      <c r="D90" s="109">
        <v>11</v>
      </c>
      <c r="E90" s="110">
        <v>11.2</v>
      </c>
      <c r="F90" s="110">
        <v>17.600000000000001</v>
      </c>
      <c r="G90" s="7">
        <v>55.9</v>
      </c>
      <c r="H90" s="7">
        <v>187.7</v>
      </c>
      <c r="I90" s="7"/>
      <c r="J90" s="7">
        <v>84</v>
      </c>
      <c r="K90" s="7">
        <v>97.5</v>
      </c>
      <c r="L90" s="7"/>
      <c r="M90" s="7">
        <v>73.400000000000006</v>
      </c>
      <c r="N90" s="7">
        <v>32.1</v>
      </c>
      <c r="O90" s="7"/>
      <c r="P90" s="7">
        <v>0</v>
      </c>
      <c r="Q90" s="7">
        <v>291.60000000000002</v>
      </c>
      <c r="R90" s="7"/>
      <c r="S90" s="7">
        <v>290.8</v>
      </c>
      <c r="T90" s="47"/>
      <c r="U90" s="47"/>
      <c r="V90" s="6"/>
    </row>
    <row r="91" spans="1:22" ht="13.2" customHeight="1">
      <c r="A91" s="65" t="s">
        <v>149</v>
      </c>
      <c r="B91" s="7">
        <v>0</v>
      </c>
      <c r="C91" s="7">
        <v>0</v>
      </c>
      <c r="D91" s="7">
        <v>0</v>
      </c>
      <c r="E91" s="110">
        <v>7.9</v>
      </c>
      <c r="F91" s="7">
        <v>30.5</v>
      </c>
      <c r="G91" s="7">
        <v>48.1</v>
      </c>
      <c r="H91" s="7">
        <v>128.6</v>
      </c>
      <c r="I91" s="7"/>
      <c r="J91" s="7">
        <v>60.5</v>
      </c>
      <c r="K91" s="7">
        <v>66.400000000000006</v>
      </c>
      <c r="L91" s="7"/>
      <c r="M91" s="7">
        <v>45.5</v>
      </c>
      <c r="N91" s="7">
        <v>23.3</v>
      </c>
      <c r="O91" s="7"/>
      <c r="P91" s="7">
        <v>0</v>
      </c>
      <c r="Q91" s="7">
        <v>215.4</v>
      </c>
      <c r="R91" s="7"/>
      <c r="S91" s="7">
        <v>219.2</v>
      </c>
      <c r="T91" s="47"/>
      <c r="U91" s="47"/>
      <c r="V91" s="6"/>
    </row>
    <row r="92" spans="1:22" ht="13.2" customHeight="1">
      <c r="A92" s="65" t="s">
        <v>150</v>
      </c>
      <c r="B92" s="7">
        <v>0</v>
      </c>
      <c r="C92" s="7">
        <v>0</v>
      </c>
      <c r="D92" s="7">
        <v>0</v>
      </c>
      <c r="E92" s="109">
        <v>2.2000000000000002</v>
      </c>
      <c r="F92" s="110">
        <v>8.6999999999999993</v>
      </c>
      <c r="G92" s="110">
        <v>23.1</v>
      </c>
      <c r="H92" s="7">
        <v>68.5</v>
      </c>
      <c r="I92" s="7"/>
      <c r="J92" s="110">
        <v>32.200000000000003</v>
      </c>
      <c r="K92" s="7">
        <v>40.6</v>
      </c>
      <c r="L92" s="7"/>
      <c r="M92" s="7">
        <v>31.1</v>
      </c>
      <c r="N92" s="110">
        <v>12.1</v>
      </c>
      <c r="O92" s="110"/>
      <c r="P92" s="109">
        <v>3.1</v>
      </c>
      <c r="Q92" s="7">
        <v>101.9</v>
      </c>
      <c r="R92" s="7"/>
      <c r="S92" s="7">
        <v>110</v>
      </c>
      <c r="T92" s="47"/>
      <c r="U92" s="47"/>
      <c r="V92" s="6"/>
    </row>
    <row r="93" spans="1:22" ht="13.2" customHeight="1">
      <c r="A93" s="65" t="s">
        <v>151</v>
      </c>
      <c r="B93" s="7">
        <v>0</v>
      </c>
      <c r="C93" s="7">
        <v>0</v>
      </c>
      <c r="D93" s="109">
        <v>5.3</v>
      </c>
      <c r="E93" s="110">
        <v>7.3</v>
      </c>
      <c r="F93" s="110">
        <v>13.1</v>
      </c>
      <c r="G93" s="7">
        <v>47.8</v>
      </c>
      <c r="H93" s="7">
        <v>130.30000000000001</v>
      </c>
      <c r="I93" s="7"/>
      <c r="J93" s="7">
        <v>62.9</v>
      </c>
      <c r="K93" s="7">
        <v>62</v>
      </c>
      <c r="L93" s="7"/>
      <c r="M93" s="7">
        <v>43</v>
      </c>
      <c r="N93" s="110">
        <v>18.2</v>
      </c>
      <c r="O93" s="110"/>
      <c r="P93" s="7">
        <v>0</v>
      </c>
      <c r="Q93" s="7">
        <v>202.1</v>
      </c>
      <c r="R93" s="7"/>
      <c r="S93" s="7">
        <v>203.2</v>
      </c>
      <c r="T93" s="47"/>
      <c r="U93" s="47"/>
      <c r="V93" s="6"/>
    </row>
    <row r="94" spans="1:22" ht="13.2" customHeight="1" thickBot="1">
      <c r="A94" s="65" t="s">
        <v>152</v>
      </c>
      <c r="B94" s="110">
        <v>5.3</v>
      </c>
      <c r="C94" s="110">
        <v>18.8</v>
      </c>
      <c r="D94" s="110">
        <v>33.299999999999997</v>
      </c>
      <c r="E94" s="7">
        <v>38</v>
      </c>
      <c r="F94" s="7">
        <v>93.8</v>
      </c>
      <c r="G94" s="7">
        <v>251.5</v>
      </c>
      <c r="H94" s="7">
        <v>716</v>
      </c>
      <c r="I94" s="7"/>
      <c r="J94" s="7">
        <v>346.3</v>
      </c>
      <c r="K94" s="7">
        <v>375</v>
      </c>
      <c r="L94" s="7"/>
      <c r="M94" s="7">
        <v>261.5</v>
      </c>
      <c r="N94" s="7">
        <v>115.1</v>
      </c>
      <c r="O94" s="7"/>
      <c r="P94" s="110">
        <v>6.3</v>
      </c>
      <c r="Q94" s="7">
        <v>1151.0999999999999</v>
      </c>
      <c r="R94" s="7"/>
      <c r="S94" s="7">
        <v>1156.5</v>
      </c>
      <c r="T94" s="47"/>
      <c r="U94" s="47"/>
      <c r="V94" s="6"/>
    </row>
    <row r="95" spans="1:22" ht="13.2" customHeight="1" thickBot="1">
      <c r="A95" s="64" t="s">
        <v>153</v>
      </c>
      <c r="B95" s="7">
        <v>0</v>
      </c>
      <c r="C95" s="109">
        <v>9.3000000000000007</v>
      </c>
      <c r="D95" s="110">
        <v>34.299999999999997</v>
      </c>
      <c r="E95" s="7">
        <v>134.5</v>
      </c>
      <c r="F95" s="596">
        <v>404.8</v>
      </c>
      <c r="G95" s="597">
        <v>618.29999999999995</v>
      </c>
      <c r="H95" s="7">
        <v>1341.8</v>
      </c>
      <c r="I95" s="7"/>
      <c r="J95" s="7">
        <v>738.4</v>
      </c>
      <c r="K95" s="7">
        <v>602.70000000000005</v>
      </c>
      <c r="L95" s="7"/>
      <c r="M95" s="7">
        <v>467.9</v>
      </c>
      <c r="N95" s="7">
        <v>142.30000000000001</v>
      </c>
      <c r="O95" s="7"/>
      <c r="P95" s="7">
        <v>0</v>
      </c>
      <c r="Q95" s="7">
        <v>2545.3000000000002</v>
      </c>
      <c r="R95" s="7"/>
      <c r="S95" s="7">
        <v>2551.8000000000002</v>
      </c>
      <c r="T95" s="47"/>
      <c r="U95" s="47"/>
      <c r="V95" s="6"/>
    </row>
    <row r="96" spans="1:22" ht="13.2" customHeight="1">
      <c r="A96" s="64" t="s">
        <v>154</v>
      </c>
      <c r="B96" s="7">
        <v>0</v>
      </c>
      <c r="C96" s="110">
        <v>30.8</v>
      </c>
      <c r="D96" s="110">
        <v>23.2</v>
      </c>
      <c r="E96" s="7">
        <v>27.7</v>
      </c>
      <c r="F96" s="7">
        <v>50.9</v>
      </c>
      <c r="G96" s="7">
        <v>78.2</v>
      </c>
      <c r="H96" s="7">
        <v>251.6</v>
      </c>
      <c r="I96" s="7"/>
      <c r="J96" s="7">
        <v>113.4</v>
      </c>
      <c r="K96" s="7">
        <v>133.19999999999999</v>
      </c>
      <c r="L96" s="7"/>
      <c r="M96" s="7">
        <v>100.2</v>
      </c>
      <c r="N96" s="7">
        <v>40.200000000000003</v>
      </c>
      <c r="O96" s="7"/>
      <c r="P96" s="109">
        <v>3.4</v>
      </c>
      <c r="Q96" s="7">
        <v>463</v>
      </c>
      <c r="R96" s="7"/>
      <c r="S96" s="7">
        <v>467.3</v>
      </c>
      <c r="T96" s="47"/>
      <c r="U96" s="47"/>
      <c r="V96" s="6"/>
    </row>
    <row r="97" spans="1:22" ht="13.2" customHeight="1">
      <c r="A97" s="64" t="s">
        <v>155</v>
      </c>
      <c r="B97" s="7">
        <v>0</v>
      </c>
      <c r="C97" s="109">
        <v>4.8</v>
      </c>
      <c r="D97" s="109">
        <v>3.9</v>
      </c>
      <c r="E97" s="110">
        <v>11.5</v>
      </c>
      <c r="F97" s="7">
        <v>29.2</v>
      </c>
      <c r="G97" s="7">
        <v>27.4</v>
      </c>
      <c r="H97" s="7">
        <v>75.599999999999994</v>
      </c>
      <c r="I97" s="7"/>
      <c r="J97" s="7">
        <v>48.5</v>
      </c>
      <c r="K97" s="7">
        <v>22.6</v>
      </c>
      <c r="L97" s="7"/>
      <c r="M97" s="110">
        <v>13.8</v>
      </c>
      <c r="N97" s="110">
        <v>10.3</v>
      </c>
      <c r="O97" s="110"/>
      <c r="P97" s="7">
        <v>0</v>
      </c>
      <c r="Q97" s="7">
        <v>146.5</v>
      </c>
      <c r="R97" s="7"/>
      <c r="S97" s="7">
        <v>146.5</v>
      </c>
      <c r="T97" s="47"/>
      <c r="U97" s="47"/>
      <c r="V97" s="6"/>
    </row>
    <row r="98" spans="1:22" ht="13.2" customHeight="1">
      <c r="A98" s="64" t="s">
        <v>156</v>
      </c>
      <c r="B98" s="7">
        <v>0</v>
      </c>
      <c r="C98" s="7">
        <v>0</v>
      </c>
      <c r="D98" s="110">
        <v>24.5</v>
      </c>
      <c r="E98" s="110">
        <v>34.1</v>
      </c>
      <c r="F98" s="7">
        <v>50.2</v>
      </c>
      <c r="G98" s="7">
        <v>76.8</v>
      </c>
      <c r="H98" s="7">
        <v>135.5</v>
      </c>
      <c r="I98" s="7"/>
      <c r="J98" s="7">
        <v>82.7</v>
      </c>
      <c r="K98" s="7">
        <v>52.8</v>
      </c>
      <c r="L98" s="7"/>
      <c r="M98" s="7">
        <v>39.799999999999997</v>
      </c>
      <c r="N98" s="110">
        <v>12.7</v>
      </c>
      <c r="O98" s="110"/>
      <c r="P98" s="7">
        <v>0</v>
      </c>
      <c r="Q98" s="7">
        <v>317.5</v>
      </c>
      <c r="R98" s="7"/>
      <c r="S98" s="7">
        <v>317.5</v>
      </c>
      <c r="T98" s="47"/>
      <c r="U98" s="47"/>
      <c r="V98" s="6"/>
    </row>
    <row r="99" spans="1:22" ht="13.2" customHeight="1">
      <c r="A99" s="64" t="s">
        <v>157</v>
      </c>
      <c r="B99" s="109">
        <v>10.199999999999999</v>
      </c>
      <c r="C99" s="110">
        <v>30.6</v>
      </c>
      <c r="D99" s="110">
        <v>24.8</v>
      </c>
      <c r="E99" s="7">
        <v>35.700000000000003</v>
      </c>
      <c r="F99" s="7">
        <v>46.2</v>
      </c>
      <c r="G99" s="7">
        <v>37.299999999999997</v>
      </c>
      <c r="H99" s="7">
        <v>54.4</v>
      </c>
      <c r="I99" s="7"/>
      <c r="J99" s="110">
        <v>27.1</v>
      </c>
      <c r="K99" s="7">
        <v>23.7</v>
      </c>
      <c r="L99" s="7"/>
      <c r="M99" s="110">
        <v>19.399999999999999</v>
      </c>
      <c r="N99" s="109">
        <v>4.7</v>
      </c>
      <c r="O99" s="109"/>
      <c r="P99" s="109">
        <v>9.5</v>
      </c>
      <c r="Q99" s="7">
        <v>218.3</v>
      </c>
      <c r="R99" s="7"/>
      <c r="S99" s="7">
        <v>229.8</v>
      </c>
      <c r="T99" s="47"/>
      <c r="U99" s="47"/>
      <c r="V99" s="6"/>
    </row>
    <row r="100" spans="1:22" ht="13.2" customHeight="1">
      <c r="A100" s="64" t="s">
        <v>158</v>
      </c>
      <c r="B100" s="7">
        <v>26</v>
      </c>
      <c r="C100" s="110">
        <v>25.6</v>
      </c>
      <c r="D100" s="7">
        <v>28.6</v>
      </c>
      <c r="E100" s="110">
        <v>25.6</v>
      </c>
      <c r="F100" s="7">
        <v>40.299999999999997</v>
      </c>
      <c r="G100" s="7">
        <v>41.1</v>
      </c>
      <c r="H100" s="7">
        <v>137.30000000000001</v>
      </c>
      <c r="I100" s="7"/>
      <c r="J100" s="7">
        <v>64</v>
      </c>
      <c r="K100" s="7">
        <v>68.5</v>
      </c>
      <c r="L100" s="7"/>
      <c r="M100" s="7">
        <v>38.4</v>
      </c>
      <c r="N100" s="110">
        <v>24.8</v>
      </c>
      <c r="O100" s="110"/>
      <c r="P100" s="7">
        <v>33.200000000000003</v>
      </c>
      <c r="Q100" s="7">
        <v>293.39999999999998</v>
      </c>
      <c r="R100" s="7"/>
      <c r="S100" s="7">
        <v>322.39999999999998</v>
      </c>
      <c r="T100" s="47"/>
      <c r="U100" s="47"/>
      <c r="V100" s="6"/>
    </row>
    <row r="101" spans="1:22" ht="13.2" customHeight="1">
      <c r="A101" s="64" t="s">
        <v>159</v>
      </c>
      <c r="B101" s="7">
        <v>0</v>
      </c>
      <c r="C101" s="109">
        <v>2.4</v>
      </c>
      <c r="D101" s="109">
        <v>3.7</v>
      </c>
      <c r="E101" s="109">
        <v>9.1999999999999993</v>
      </c>
      <c r="F101" s="110">
        <v>23.9</v>
      </c>
      <c r="G101" s="7">
        <v>46.2</v>
      </c>
      <c r="H101" s="7">
        <v>74.2</v>
      </c>
      <c r="I101" s="7"/>
      <c r="J101" s="7">
        <v>41.1</v>
      </c>
      <c r="K101" s="7">
        <v>33.1</v>
      </c>
      <c r="L101" s="7"/>
      <c r="M101" s="7">
        <v>24.1</v>
      </c>
      <c r="N101" s="110">
        <v>7.1</v>
      </c>
      <c r="O101" s="110"/>
      <c r="P101" s="109">
        <v>2.4</v>
      </c>
      <c r="Q101" s="7">
        <v>159.5</v>
      </c>
      <c r="R101" s="7"/>
      <c r="S101" s="7">
        <v>159.19999999999999</v>
      </c>
      <c r="T101" s="47"/>
      <c r="U101" s="47"/>
      <c r="V101" s="6"/>
    </row>
    <row r="102" spans="1:22" ht="13.2" customHeight="1">
      <c r="A102" s="64" t="s">
        <v>160</v>
      </c>
      <c r="B102" s="7">
        <v>39.1</v>
      </c>
      <c r="C102" s="7">
        <v>117.1</v>
      </c>
      <c r="D102" s="7">
        <v>159.9</v>
      </c>
      <c r="E102" s="7">
        <v>291</v>
      </c>
      <c r="F102" s="7">
        <v>602.6</v>
      </c>
      <c r="G102" s="7">
        <v>898.4</v>
      </c>
      <c r="H102" s="7">
        <v>1908.6</v>
      </c>
      <c r="I102" s="7"/>
      <c r="J102" s="7">
        <v>1030.2</v>
      </c>
      <c r="K102" s="7">
        <v>884.4</v>
      </c>
      <c r="L102" s="7"/>
      <c r="M102" s="7">
        <v>668.4</v>
      </c>
      <c r="N102" s="7">
        <v>210.3</v>
      </c>
      <c r="O102" s="7"/>
      <c r="P102" s="7">
        <v>57.2</v>
      </c>
      <c r="Q102" s="7">
        <v>3955</v>
      </c>
      <c r="R102" s="7"/>
      <c r="S102" s="7">
        <v>4013.2</v>
      </c>
      <c r="T102" s="47"/>
      <c r="U102" s="47"/>
      <c r="V102" s="6"/>
    </row>
    <row r="103" spans="1:22" ht="13.2" customHeight="1">
      <c r="A103" s="66"/>
      <c r="B103" s="108"/>
      <c r="C103" s="108"/>
      <c r="D103" s="108"/>
      <c r="E103" s="108"/>
      <c r="F103" s="108"/>
      <c r="G103" s="108"/>
      <c r="H103" s="108"/>
      <c r="I103" s="108"/>
      <c r="J103" s="108"/>
      <c r="K103" s="108"/>
      <c r="L103" s="108"/>
      <c r="M103" s="108"/>
      <c r="N103" s="108"/>
      <c r="O103" s="108"/>
      <c r="P103" s="108"/>
      <c r="Q103" s="108"/>
      <c r="R103" s="108"/>
      <c r="S103" s="108"/>
      <c r="T103" s="47"/>
      <c r="U103" s="47"/>
      <c r="V103" s="6"/>
    </row>
    <row r="104" spans="1:22" ht="13.2" customHeight="1">
      <c r="A104" s="10" t="s">
        <v>62</v>
      </c>
      <c r="B104" s="111"/>
      <c r="C104" s="111"/>
      <c r="D104" s="111"/>
      <c r="E104" s="111"/>
      <c r="F104" s="111"/>
      <c r="G104" s="111"/>
      <c r="H104" s="111"/>
      <c r="I104" s="111"/>
      <c r="J104" s="111"/>
      <c r="K104" s="111"/>
      <c r="L104" s="111"/>
      <c r="M104" s="111"/>
      <c r="N104" s="111"/>
      <c r="O104" s="111"/>
      <c r="P104" s="111"/>
      <c r="Q104" s="111"/>
      <c r="R104" s="111"/>
      <c r="S104" s="111"/>
      <c r="T104" s="47"/>
      <c r="U104" s="47"/>
      <c r="V104" s="6"/>
    </row>
    <row r="105" spans="1:22" ht="13.2" customHeight="1">
      <c r="A105" s="64" t="s">
        <v>161</v>
      </c>
      <c r="B105" s="106">
        <v>32.4</v>
      </c>
      <c r="C105" s="106">
        <v>20.5</v>
      </c>
      <c r="D105" s="31">
        <v>49.5</v>
      </c>
      <c r="E105" s="31">
        <v>38.700000000000003</v>
      </c>
      <c r="F105" s="31">
        <v>72.900000000000006</v>
      </c>
      <c r="G105" s="31">
        <v>138.80000000000001</v>
      </c>
      <c r="H105" s="31">
        <v>251.9</v>
      </c>
      <c r="I105" s="31"/>
      <c r="J105" s="31">
        <v>152.9</v>
      </c>
      <c r="K105" s="31">
        <v>97.3</v>
      </c>
      <c r="L105" s="31"/>
      <c r="M105" s="31">
        <v>74.400000000000006</v>
      </c>
      <c r="N105" s="31">
        <v>22</v>
      </c>
      <c r="O105" s="31"/>
      <c r="P105" s="106">
        <v>33.200000000000003</v>
      </c>
      <c r="Q105" s="31">
        <v>560.9</v>
      </c>
      <c r="R105" s="31"/>
      <c r="S105" s="31">
        <v>598.79999999999995</v>
      </c>
      <c r="T105" s="47"/>
      <c r="U105" s="47"/>
      <c r="V105" s="6"/>
    </row>
    <row r="106" spans="1:22" ht="13.2" customHeight="1">
      <c r="A106" s="64" t="s">
        <v>162</v>
      </c>
      <c r="B106" s="31">
        <v>463.4</v>
      </c>
      <c r="C106" s="31">
        <v>315.5</v>
      </c>
      <c r="D106" s="31">
        <v>388.5</v>
      </c>
      <c r="E106" s="31">
        <v>365.5</v>
      </c>
      <c r="F106" s="31">
        <v>387.7</v>
      </c>
      <c r="G106" s="31">
        <v>351.1</v>
      </c>
      <c r="H106" s="31">
        <v>433.7</v>
      </c>
      <c r="I106" s="31"/>
      <c r="J106" s="31">
        <v>273.8</v>
      </c>
      <c r="K106" s="31">
        <v>163.19999999999999</v>
      </c>
      <c r="L106" s="31"/>
      <c r="M106" s="31">
        <v>129.19999999999999</v>
      </c>
      <c r="N106" s="31">
        <v>31.6</v>
      </c>
      <c r="O106" s="31"/>
      <c r="P106" s="31">
        <v>559</v>
      </c>
      <c r="Q106" s="31">
        <v>2147.3000000000002</v>
      </c>
      <c r="R106" s="31"/>
      <c r="S106" s="31">
        <v>2705.1</v>
      </c>
      <c r="T106" s="47"/>
      <c r="U106" s="47"/>
      <c r="V106" s="6"/>
    </row>
    <row r="107" spans="1:22" ht="13.2" customHeight="1">
      <c r="A107" s="64" t="s">
        <v>163</v>
      </c>
      <c r="B107" s="31">
        <v>460.5</v>
      </c>
      <c r="C107" s="31">
        <v>658.5</v>
      </c>
      <c r="D107" s="31">
        <v>826.3</v>
      </c>
      <c r="E107" s="31">
        <v>767.2</v>
      </c>
      <c r="F107" s="31">
        <v>705.7</v>
      </c>
      <c r="G107" s="31">
        <v>577.4</v>
      </c>
      <c r="H107" s="31">
        <v>656.1</v>
      </c>
      <c r="I107" s="31"/>
      <c r="J107" s="31">
        <v>432</v>
      </c>
      <c r="K107" s="31">
        <v>228.2</v>
      </c>
      <c r="L107" s="31"/>
      <c r="M107" s="31">
        <v>186.8</v>
      </c>
      <c r="N107" s="31">
        <v>39.299999999999997</v>
      </c>
      <c r="O107" s="31"/>
      <c r="P107" s="31">
        <v>638.6</v>
      </c>
      <c r="Q107" s="31">
        <v>4023.3</v>
      </c>
      <c r="R107" s="31"/>
      <c r="S107" s="31">
        <v>4663</v>
      </c>
      <c r="T107" s="47"/>
      <c r="U107" s="47"/>
      <c r="V107" s="6"/>
    </row>
    <row r="108" spans="1:22" ht="13.2" customHeight="1">
      <c r="A108" s="64" t="s">
        <v>63</v>
      </c>
      <c r="B108" s="31">
        <v>119.9</v>
      </c>
      <c r="C108" s="31">
        <v>152.69999999999999</v>
      </c>
      <c r="D108" s="31">
        <v>292.8</v>
      </c>
      <c r="E108" s="31">
        <v>313.3</v>
      </c>
      <c r="F108" s="31">
        <v>348.2</v>
      </c>
      <c r="G108" s="31">
        <v>349.7</v>
      </c>
      <c r="H108" s="31">
        <v>458.8</v>
      </c>
      <c r="I108" s="31"/>
      <c r="J108" s="31">
        <v>288.60000000000002</v>
      </c>
      <c r="K108" s="31">
        <v>166.8</v>
      </c>
      <c r="L108" s="31"/>
      <c r="M108" s="31">
        <v>141.4</v>
      </c>
      <c r="N108" s="31">
        <v>27.2</v>
      </c>
      <c r="O108" s="31"/>
      <c r="P108" s="31">
        <v>173.4</v>
      </c>
      <c r="Q108" s="31">
        <v>1864</v>
      </c>
      <c r="R108" s="31"/>
      <c r="S108" s="31">
        <v>2032.9</v>
      </c>
      <c r="T108" s="47"/>
      <c r="U108" s="47"/>
      <c r="V108" s="6"/>
    </row>
    <row r="109" spans="1:22" ht="13.2" customHeight="1">
      <c r="A109" s="64" t="s">
        <v>164</v>
      </c>
      <c r="B109" s="106">
        <v>22.9</v>
      </c>
      <c r="C109" s="107">
        <v>10.3</v>
      </c>
      <c r="D109" s="106">
        <v>23.9</v>
      </c>
      <c r="E109" s="107">
        <v>3.2</v>
      </c>
      <c r="F109" s="106">
        <v>11.7</v>
      </c>
      <c r="G109" s="106">
        <v>9.6</v>
      </c>
      <c r="H109" s="31">
        <v>24.9</v>
      </c>
      <c r="I109" s="31"/>
      <c r="J109" s="106">
        <v>11.6</v>
      </c>
      <c r="K109" s="107">
        <v>7.7</v>
      </c>
      <c r="L109" s="107"/>
      <c r="M109" s="106">
        <v>12.9</v>
      </c>
      <c r="N109" s="31">
        <v>0</v>
      </c>
      <c r="O109" s="31"/>
      <c r="P109" s="31">
        <v>29.5</v>
      </c>
      <c r="Q109" s="31">
        <v>70.7</v>
      </c>
      <c r="R109" s="31"/>
      <c r="S109" s="31">
        <v>107.7</v>
      </c>
      <c r="T109" s="47"/>
      <c r="U109" s="47"/>
      <c r="V109" s="6"/>
    </row>
    <row r="110" spans="1:22" ht="13.2" customHeight="1">
      <c r="A110" s="64" t="s">
        <v>165</v>
      </c>
      <c r="B110" s="107">
        <v>5.3</v>
      </c>
      <c r="C110" s="107">
        <v>3.5</v>
      </c>
      <c r="D110" s="106">
        <v>16.7</v>
      </c>
      <c r="E110" s="106">
        <v>14.3</v>
      </c>
      <c r="F110" s="106">
        <v>13.5</v>
      </c>
      <c r="G110" s="106">
        <v>16.100000000000001</v>
      </c>
      <c r="H110" s="31">
        <v>32</v>
      </c>
      <c r="I110" s="31"/>
      <c r="J110" s="106">
        <v>12.3</v>
      </c>
      <c r="K110" s="106">
        <v>16.100000000000001</v>
      </c>
      <c r="L110" s="106"/>
      <c r="M110" s="106">
        <v>11.2</v>
      </c>
      <c r="N110" s="31">
        <v>0</v>
      </c>
      <c r="O110" s="31"/>
      <c r="P110" s="107">
        <v>4.8</v>
      </c>
      <c r="Q110" s="31">
        <v>92.9</v>
      </c>
      <c r="R110" s="31"/>
      <c r="S110" s="31">
        <v>103.6</v>
      </c>
      <c r="T110" s="47"/>
      <c r="U110" s="47"/>
      <c r="V110" s="6"/>
    </row>
    <row r="111" spans="1:22" ht="13.2" customHeight="1">
      <c r="A111" s="64" t="s">
        <v>166</v>
      </c>
      <c r="B111" s="31">
        <v>888</v>
      </c>
      <c r="C111" s="31">
        <v>898.1</v>
      </c>
      <c r="D111" s="31">
        <v>1174.2</v>
      </c>
      <c r="E111" s="31">
        <v>1097.2</v>
      </c>
      <c r="F111" s="31">
        <v>1081.5</v>
      </c>
      <c r="G111" s="31">
        <v>1001.6</v>
      </c>
      <c r="H111" s="31">
        <v>1284.2</v>
      </c>
      <c r="I111" s="31"/>
      <c r="J111" s="31">
        <v>811.6</v>
      </c>
      <c r="K111" s="31">
        <v>471</v>
      </c>
      <c r="L111" s="31"/>
      <c r="M111" s="31">
        <v>370</v>
      </c>
      <c r="N111" s="31">
        <v>99.4</v>
      </c>
      <c r="O111" s="31"/>
      <c r="P111" s="31">
        <v>1136.3</v>
      </c>
      <c r="Q111" s="31">
        <v>6283.6</v>
      </c>
      <c r="R111" s="31"/>
      <c r="S111" s="31">
        <v>7413.2</v>
      </c>
      <c r="T111" s="47"/>
      <c r="U111" s="47"/>
      <c r="V111" s="6"/>
    </row>
    <row r="112" spans="1:22" ht="13.2" customHeight="1">
      <c r="A112" s="67"/>
      <c r="B112" s="63"/>
      <c r="C112" s="63"/>
      <c r="D112" s="63"/>
      <c r="E112" s="63"/>
      <c r="F112" s="63"/>
      <c r="G112" s="63"/>
      <c r="H112" s="63"/>
      <c r="I112" s="63"/>
      <c r="J112" s="63"/>
      <c r="K112" s="63"/>
      <c r="L112" s="63"/>
      <c r="M112" s="63"/>
      <c r="N112" s="63"/>
      <c r="O112" s="63"/>
      <c r="P112" s="63"/>
      <c r="Q112" s="63"/>
      <c r="R112" s="63"/>
      <c r="S112" s="63"/>
      <c r="T112" s="47"/>
      <c r="U112" s="47"/>
      <c r="V112" s="6"/>
    </row>
    <row r="113" spans="1:22" ht="13.2" customHeight="1">
      <c r="A113" s="10" t="s">
        <v>64</v>
      </c>
      <c r="B113" s="63"/>
      <c r="C113" s="63"/>
      <c r="D113" s="63"/>
      <c r="E113" s="63"/>
      <c r="F113" s="63"/>
      <c r="G113" s="63"/>
      <c r="H113" s="63"/>
      <c r="I113" s="63"/>
      <c r="J113" s="63"/>
      <c r="K113" s="63"/>
      <c r="L113" s="63"/>
      <c r="M113" s="63"/>
      <c r="N113" s="63"/>
      <c r="O113" s="63"/>
      <c r="P113" s="63"/>
      <c r="Q113" s="63"/>
      <c r="R113" s="63"/>
      <c r="S113" s="63"/>
      <c r="T113" s="47"/>
      <c r="U113" s="47"/>
      <c r="V113" s="6"/>
    </row>
    <row r="114" spans="1:22" ht="13.2" customHeight="1">
      <c r="A114" s="64" t="s">
        <v>167</v>
      </c>
      <c r="B114" s="107">
        <v>5.8</v>
      </c>
      <c r="C114" s="106">
        <v>30.3</v>
      </c>
      <c r="D114" s="31">
        <v>65.599999999999994</v>
      </c>
      <c r="E114" s="31">
        <v>73.099999999999994</v>
      </c>
      <c r="F114" s="31">
        <v>107.5</v>
      </c>
      <c r="G114" s="31">
        <v>124.7</v>
      </c>
      <c r="H114" s="31">
        <v>189.8</v>
      </c>
      <c r="I114" s="31"/>
      <c r="J114" s="31">
        <v>117.2</v>
      </c>
      <c r="K114" s="31">
        <v>75.099999999999994</v>
      </c>
      <c r="L114" s="31"/>
      <c r="M114" s="31">
        <v>59.5</v>
      </c>
      <c r="N114" s="106">
        <v>10.1</v>
      </c>
      <c r="O114" s="106"/>
      <c r="P114" s="106">
        <v>9.1</v>
      </c>
      <c r="Q114" s="31">
        <v>590.29999999999995</v>
      </c>
      <c r="R114" s="31"/>
      <c r="S114" s="31">
        <v>601.4</v>
      </c>
      <c r="T114" s="47"/>
      <c r="U114" s="47"/>
      <c r="V114" s="6"/>
    </row>
    <row r="115" spans="1:22" ht="13.2" customHeight="1">
      <c r="A115" s="64" t="s">
        <v>168</v>
      </c>
      <c r="B115" s="107">
        <v>8.3000000000000007</v>
      </c>
      <c r="C115" s="107">
        <v>6.8</v>
      </c>
      <c r="D115" s="106">
        <v>37</v>
      </c>
      <c r="E115" s="31">
        <v>51.7</v>
      </c>
      <c r="F115" s="31">
        <v>69.900000000000006</v>
      </c>
      <c r="G115" s="31">
        <v>108</v>
      </c>
      <c r="H115" s="31">
        <v>199.9</v>
      </c>
      <c r="I115" s="31"/>
      <c r="J115" s="31">
        <v>126.6</v>
      </c>
      <c r="K115" s="31">
        <v>76</v>
      </c>
      <c r="L115" s="31"/>
      <c r="M115" s="31">
        <v>62.1</v>
      </c>
      <c r="N115" s="106">
        <v>11.3</v>
      </c>
      <c r="O115" s="106"/>
      <c r="P115" s="107">
        <v>8.3000000000000007</v>
      </c>
      <c r="Q115" s="31">
        <v>481.9</v>
      </c>
      <c r="R115" s="31"/>
      <c r="S115" s="31">
        <v>495.4</v>
      </c>
      <c r="T115" s="47"/>
      <c r="U115" s="47"/>
      <c r="V115" s="6"/>
    </row>
    <row r="116" spans="1:22" ht="13.2" customHeight="1">
      <c r="A116" s="64" t="s">
        <v>169</v>
      </c>
      <c r="B116" s="31">
        <v>0</v>
      </c>
      <c r="C116" s="31">
        <v>0</v>
      </c>
      <c r="D116" s="107">
        <v>6.8</v>
      </c>
      <c r="E116" s="107">
        <v>2.7</v>
      </c>
      <c r="F116" s="106">
        <v>10.199999999999999</v>
      </c>
      <c r="G116" s="106">
        <v>23</v>
      </c>
      <c r="H116" s="31">
        <v>28.7</v>
      </c>
      <c r="I116" s="31"/>
      <c r="J116" s="106">
        <v>17</v>
      </c>
      <c r="K116" s="106">
        <v>11.6</v>
      </c>
      <c r="L116" s="106"/>
      <c r="M116" s="106">
        <v>9.4</v>
      </c>
      <c r="N116" s="107">
        <v>5.6</v>
      </c>
      <c r="O116" s="107"/>
      <c r="P116" s="31">
        <v>0</v>
      </c>
      <c r="Q116" s="31">
        <v>71.900000000000006</v>
      </c>
      <c r="R116" s="31"/>
      <c r="S116" s="31">
        <v>72.8</v>
      </c>
      <c r="T116" s="47"/>
      <c r="U116" s="47"/>
      <c r="V116" s="6"/>
    </row>
    <row r="117" spans="1:22" ht="13.2" customHeight="1">
      <c r="A117" s="64" t="s">
        <v>170</v>
      </c>
      <c r="B117" s="31">
        <v>41.8</v>
      </c>
      <c r="C117" s="106">
        <v>26.8</v>
      </c>
      <c r="D117" s="106">
        <v>41.7</v>
      </c>
      <c r="E117" s="31">
        <v>55</v>
      </c>
      <c r="F117" s="31">
        <v>33.799999999999997</v>
      </c>
      <c r="G117" s="31">
        <v>48.5</v>
      </c>
      <c r="H117" s="31">
        <v>49.5</v>
      </c>
      <c r="I117" s="31"/>
      <c r="J117" s="31">
        <v>31.6</v>
      </c>
      <c r="K117" s="31">
        <v>19.5</v>
      </c>
      <c r="L117" s="31"/>
      <c r="M117" s="31">
        <v>19.2</v>
      </c>
      <c r="N117" s="107">
        <v>1.5</v>
      </c>
      <c r="O117" s="107"/>
      <c r="P117" s="31">
        <v>40.4</v>
      </c>
      <c r="Q117" s="31">
        <v>259.7</v>
      </c>
      <c r="R117" s="31"/>
      <c r="S117" s="31">
        <v>303.3</v>
      </c>
      <c r="T117" s="47"/>
      <c r="U117" s="47"/>
      <c r="V117" s="6"/>
    </row>
    <row r="118" spans="1:22" ht="13.2" customHeight="1">
      <c r="A118" s="64" t="s">
        <v>171</v>
      </c>
      <c r="B118" s="106">
        <v>13.2</v>
      </c>
      <c r="C118" s="106">
        <v>21</v>
      </c>
      <c r="D118" s="106">
        <v>23.6</v>
      </c>
      <c r="E118" s="106">
        <v>10.199999999999999</v>
      </c>
      <c r="F118" s="106">
        <v>20</v>
      </c>
      <c r="G118" s="106">
        <v>28.1</v>
      </c>
      <c r="H118" s="31">
        <v>41.3</v>
      </c>
      <c r="I118" s="31"/>
      <c r="J118" s="106">
        <v>18.8</v>
      </c>
      <c r="K118" s="106">
        <v>22.9</v>
      </c>
      <c r="L118" s="106"/>
      <c r="M118" s="106">
        <v>21.4</v>
      </c>
      <c r="N118" s="107">
        <v>2.7</v>
      </c>
      <c r="O118" s="107"/>
      <c r="P118" s="106">
        <v>21</v>
      </c>
      <c r="Q118" s="31">
        <v>127.1</v>
      </c>
      <c r="R118" s="31"/>
      <c r="S118" s="31">
        <v>145.80000000000001</v>
      </c>
      <c r="T118" s="47"/>
      <c r="U118" s="47"/>
      <c r="V118" s="6"/>
    </row>
    <row r="119" spans="1:22" ht="13.2" customHeight="1">
      <c r="A119" s="64" t="s">
        <v>172</v>
      </c>
      <c r="B119" s="31">
        <v>67.7</v>
      </c>
      <c r="C119" s="31">
        <v>72.8</v>
      </c>
      <c r="D119" s="31">
        <v>157.5</v>
      </c>
      <c r="E119" s="31">
        <v>188.5</v>
      </c>
      <c r="F119" s="31">
        <v>216.3</v>
      </c>
      <c r="G119" s="31">
        <v>287.10000000000002</v>
      </c>
      <c r="H119" s="31">
        <v>460.1</v>
      </c>
      <c r="I119" s="31"/>
      <c r="J119" s="31">
        <v>280.7</v>
      </c>
      <c r="K119" s="31">
        <v>175</v>
      </c>
      <c r="L119" s="31"/>
      <c r="M119" s="31">
        <v>145.6</v>
      </c>
      <c r="N119" s="31">
        <v>35.299999999999997</v>
      </c>
      <c r="O119" s="31"/>
      <c r="P119" s="31">
        <v>79.599999999999994</v>
      </c>
      <c r="Q119" s="31">
        <v>1374.7</v>
      </c>
      <c r="R119" s="31"/>
      <c r="S119" s="31">
        <v>1459.5</v>
      </c>
      <c r="T119" s="47"/>
      <c r="U119" s="47"/>
      <c r="V119" s="6"/>
    </row>
    <row r="120" spans="1:22" ht="13.2" customHeight="1">
      <c r="A120" s="67"/>
      <c r="B120" s="63"/>
      <c r="C120" s="63"/>
      <c r="D120" s="63"/>
      <c r="E120" s="63"/>
      <c r="F120" s="63"/>
      <c r="G120" s="63"/>
      <c r="H120" s="63"/>
      <c r="I120" s="63"/>
      <c r="J120" s="63"/>
      <c r="K120" s="63"/>
      <c r="L120" s="63"/>
      <c r="M120" s="63"/>
      <c r="N120" s="63"/>
      <c r="O120" s="63"/>
      <c r="P120" s="63"/>
      <c r="Q120" s="63"/>
      <c r="R120" s="63"/>
      <c r="S120" s="63"/>
      <c r="T120" s="47"/>
      <c r="U120" s="47"/>
      <c r="V120" s="6"/>
    </row>
    <row r="121" spans="1:22" ht="13.2" customHeight="1">
      <c r="A121" s="10" t="s">
        <v>65</v>
      </c>
      <c r="B121" s="63"/>
      <c r="C121" s="63"/>
      <c r="D121" s="63"/>
      <c r="E121" s="63"/>
      <c r="F121" s="63"/>
      <c r="G121" s="63"/>
      <c r="H121" s="63"/>
      <c r="I121" s="63"/>
      <c r="J121" s="63"/>
      <c r="K121" s="63"/>
      <c r="L121" s="63"/>
      <c r="M121" s="63"/>
      <c r="N121" s="63"/>
      <c r="O121" s="63"/>
      <c r="P121" s="63"/>
      <c r="Q121" s="63"/>
      <c r="R121" s="63"/>
      <c r="S121" s="63"/>
      <c r="T121" s="47"/>
      <c r="U121" s="47"/>
      <c r="V121" s="6"/>
    </row>
    <row r="122" spans="1:22" ht="13.2" customHeight="1">
      <c r="A122" s="64" t="s">
        <v>173</v>
      </c>
      <c r="B122" s="31">
        <v>112.4</v>
      </c>
      <c r="C122" s="106">
        <v>42.1</v>
      </c>
      <c r="D122" s="106">
        <v>27.4</v>
      </c>
      <c r="E122" s="106">
        <v>23.7</v>
      </c>
      <c r="F122" s="107">
        <v>9.4</v>
      </c>
      <c r="G122" s="106">
        <v>15.4</v>
      </c>
      <c r="H122" s="106">
        <v>7.7</v>
      </c>
      <c r="I122" s="106"/>
      <c r="J122" s="107">
        <v>2.2999999999999998</v>
      </c>
      <c r="K122" s="106">
        <v>4.5</v>
      </c>
      <c r="L122" s="106"/>
      <c r="M122" s="106">
        <v>3.7</v>
      </c>
      <c r="N122" s="107">
        <v>1.3</v>
      </c>
      <c r="O122" s="107"/>
      <c r="P122" s="31">
        <v>123.6</v>
      </c>
      <c r="Q122" s="31">
        <v>115.5</v>
      </c>
      <c r="R122" s="31"/>
      <c r="S122" s="31">
        <v>239.1</v>
      </c>
      <c r="T122" s="47"/>
      <c r="U122" s="47"/>
      <c r="V122" s="6"/>
    </row>
    <row r="123" spans="1:22" ht="13.2" customHeight="1">
      <c r="A123" s="64" t="s">
        <v>174</v>
      </c>
      <c r="B123" s="106">
        <v>26</v>
      </c>
      <c r="C123" s="31">
        <v>61.5</v>
      </c>
      <c r="D123" s="31">
        <v>95.6</v>
      </c>
      <c r="E123" s="31">
        <v>97.4</v>
      </c>
      <c r="F123" s="31">
        <v>113.9</v>
      </c>
      <c r="G123" s="31">
        <v>105.5</v>
      </c>
      <c r="H123" s="31">
        <v>114.6</v>
      </c>
      <c r="I123" s="31"/>
      <c r="J123" s="31">
        <v>80</v>
      </c>
      <c r="K123" s="31">
        <v>39.700000000000003</v>
      </c>
      <c r="L123" s="31"/>
      <c r="M123" s="31">
        <v>25.4</v>
      </c>
      <c r="N123" s="107">
        <v>9.4</v>
      </c>
      <c r="O123" s="107"/>
      <c r="P123" s="106">
        <v>30.6</v>
      </c>
      <c r="Q123" s="31">
        <v>577</v>
      </c>
      <c r="R123" s="31"/>
      <c r="S123" s="31">
        <v>607.5</v>
      </c>
      <c r="T123" s="47"/>
      <c r="U123" s="47"/>
      <c r="V123" s="6"/>
    </row>
    <row r="124" spans="1:22" ht="13.2" customHeight="1">
      <c r="A124" s="64" t="s">
        <v>175</v>
      </c>
      <c r="B124" s="106">
        <v>14.6</v>
      </c>
      <c r="C124" s="106">
        <v>34.4</v>
      </c>
      <c r="D124" s="106">
        <v>20.399999999999999</v>
      </c>
      <c r="E124" s="106">
        <v>24.1</v>
      </c>
      <c r="F124" s="106">
        <v>17.5</v>
      </c>
      <c r="G124" s="106">
        <v>14.3</v>
      </c>
      <c r="H124" s="106">
        <v>11.9</v>
      </c>
      <c r="I124" s="106"/>
      <c r="J124" s="106">
        <v>6.5</v>
      </c>
      <c r="K124" s="107">
        <v>5.9</v>
      </c>
      <c r="L124" s="107"/>
      <c r="M124" s="106">
        <v>10.199999999999999</v>
      </c>
      <c r="N124" s="31">
        <v>0</v>
      </c>
      <c r="O124" s="31"/>
      <c r="P124" s="106">
        <v>19.399999999999999</v>
      </c>
      <c r="Q124" s="31">
        <v>107.1</v>
      </c>
      <c r="R124" s="31"/>
      <c r="S124" s="31">
        <v>129.1</v>
      </c>
      <c r="T124" s="47"/>
      <c r="U124" s="47"/>
      <c r="V124" s="6"/>
    </row>
    <row r="125" spans="1:22" ht="13.2" customHeight="1">
      <c r="A125" s="64" t="s">
        <v>176</v>
      </c>
      <c r="B125" s="107">
        <v>2.2000000000000002</v>
      </c>
      <c r="C125" s="31">
        <v>0</v>
      </c>
      <c r="D125" s="31">
        <v>0</v>
      </c>
      <c r="E125" s="31">
        <v>0</v>
      </c>
      <c r="F125" s="31">
        <v>0</v>
      </c>
      <c r="G125" s="107">
        <v>5</v>
      </c>
      <c r="H125" s="31">
        <v>0</v>
      </c>
      <c r="I125" s="31"/>
      <c r="J125" s="31">
        <v>0</v>
      </c>
      <c r="K125" s="31">
        <v>0</v>
      </c>
      <c r="L125" s="31"/>
      <c r="M125" s="31">
        <v>0</v>
      </c>
      <c r="N125" s="31">
        <v>0</v>
      </c>
      <c r="O125" s="31"/>
      <c r="P125" s="107">
        <v>2.2000000000000002</v>
      </c>
      <c r="Q125" s="106">
        <v>12.8</v>
      </c>
      <c r="R125" s="106"/>
      <c r="S125" s="106">
        <v>13.6</v>
      </c>
      <c r="T125" s="47"/>
      <c r="U125" s="47"/>
      <c r="V125" s="6"/>
    </row>
    <row r="126" spans="1:22" ht="13.2" customHeight="1">
      <c r="A126" s="64" t="s">
        <v>177</v>
      </c>
      <c r="B126" s="31">
        <v>146.9</v>
      </c>
      <c r="C126" s="31">
        <v>116.2</v>
      </c>
      <c r="D126" s="31">
        <v>138.9</v>
      </c>
      <c r="E126" s="31">
        <v>133.6</v>
      </c>
      <c r="F126" s="31">
        <v>140.69999999999999</v>
      </c>
      <c r="G126" s="31">
        <v>136.6</v>
      </c>
      <c r="H126" s="31">
        <v>138.19999999999999</v>
      </c>
      <c r="I126" s="31"/>
      <c r="J126" s="31">
        <v>87.2</v>
      </c>
      <c r="K126" s="31">
        <v>51</v>
      </c>
      <c r="L126" s="31"/>
      <c r="M126" s="31">
        <v>39</v>
      </c>
      <c r="N126" s="106">
        <v>12.7</v>
      </c>
      <c r="O126" s="106"/>
      <c r="P126" s="31">
        <v>168.4</v>
      </c>
      <c r="Q126" s="31">
        <v>790.1</v>
      </c>
      <c r="R126" s="31"/>
      <c r="S126" s="31">
        <v>959.6</v>
      </c>
      <c r="T126" s="47"/>
      <c r="U126" s="47"/>
      <c r="V126" s="6"/>
    </row>
    <row r="127" spans="1:22" ht="13.2" customHeight="1">
      <c r="A127" s="66"/>
      <c r="B127" s="63"/>
      <c r="C127" s="63"/>
      <c r="D127" s="63"/>
      <c r="E127" s="63"/>
      <c r="F127" s="63"/>
      <c r="G127" s="63"/>
      <c r="H127" s="63"/>
      <c r="I127" s="63"/>
      <c r="J127" s="63"/>
      <c r="K127" s="63"/>
      <c r="L127" s="63"/>
      <c r="M127" s="63"/>
      <c r="N127" s="63"/>
      <c r="O127" s="63"/>
      <c r="P127" s="63"/>
      <c r="Q127" s="63"/>
      <c r="R127" s="63"/>
      <c r="S127" s="63"/>
      <c r="T127" s="47"/>
      <c r="U127" s="47"/>
      <c r="V127" s="6"/>
    </row>
    <row r="128" spans="1:22" ht="13.2" customHeight="1">
      <c r="A128" s="10" t="s">
        <v>66</v>
      </c>
      <c r="B128" s="63"/>
      <c r="C128" s="63"/>
      <c r="D128" s="63"/>
      <c r="E128" s="63"/>
      <c r="F128" s="63"/>
      <c r="G128" s="63"/>
      <c r="H128" s="63"/>
      <c r="I128" s="63"/>
      <c r="J128" s="63"/>
      <c r="K128" s="63"/>
      <c r="L128" s="63"/>
      <c r="M128" s="63"/>
      <c r="N128" s="63"/>
      <c r="O128" s="63"/>
      <c r="P128" s="63"/>
      <c r="Q128" s="63"/>
      <c r="R128" s="63"/>
      <c r="S128" s="63"/>
      <c r="T128" s="47"/>
      <c r="U128" s="47"/>
      <c r="V128" s="6"/>
    </row>
    <row r="129" spans="1:22" ht="13.2" customHeight="1">
      <c r="A129" s="64" t="s">
        <v>30</v>
      </c>
      <c r="B129" s="63"/>
      <c r="C129" s="63"/>
      <c r="D129" s="63"/>
      <c r="E129" s="63"/>
      <c r="F129" s="63"/>
      <c r="G129" s="63"/>
      <c r="H129" s="63"/>
      <c r="I129" s="63"/>
      <c r="J129" s="63"/>
      <c r="K129" s="63"/>
      <c r="L129" s="63"/>
      <c r="M129" s="63"/>
      <c r="N129" s="63"/>
      <c r="O129" s="63"/>
      <c r="P129" s="63"/>
      <c r="Q129" s="63"/>
      <c r="R129" s="63"/>
      <c r="S129" s="63"/>
      <c r="T129" s="47"/>
      <c r="U129" s="47"/>
      <c r="V129" s="6"/>
    </row>
    <row r="130" spans="1:22" ht="13.2" customHeight="1">
      <c r="A130" s="65" t="s">
        <v>178</v>
      </c>
      <c r="B130" s="31">
        <v>0</v>
      </c>
      <c r="C130" s="31">
        <v>0</v>
      </c>
      <c r="D130" s="106">
        <v>24.4</v>
      </c>
      <c r="E130" s="31">
        <v>39.799999999999997</v>
      </c>
      <c r="F130" s="31">
        <v>63.8</v>
      </c>
      <c r="G130" s="31">
        <v>133.19999999999999</v>
      </c>
      <c r="H130" s="31">
        <v>193.4</v>
      </c>
      <c r="I130" s="31"/>
      <c r="J130" s="31">
        <v>102.1</v>
      </c>
      <c r="K130" s="31">
        <v>98.8</v>
      </c>
      <c r="L130" s="31"/>
      <c r="M130" s="31">
        <v>70.7</v>
      </c>
      <c r="N130" s="31">
        <v>22.8</v>
      </c>
      <c r="O130" s="31"/>
      <c r="P130" s="31">
        <v>0</v>
      </c>
      <c r="Q130" s="31">
        <v>460</v>
      </c>
      <c r="R130" s="31"/>
      <c r="S130" s="31">
        <v>456.2</v>
      </c>
      <c r="T130" s="47"/>
      <c r="U130" s="47"/>
      <c r="V130" s="6"/>
    </row>
    <row r="131" spans="1:22" ht="13.2" customHeight="1">
      <c r="A131" s="65" t="s">
        <v>179</v>
      </c>
      <c r="B131" s="31">
        <v>0</v>
      </c>
      <c r="C131" s="107">
        <v>6.5</v>
      </c>
      <c r="D131" s="31">
        <v>28.1</v>
      </c>
      <c r="E131" s="31">
        <v>135.9</v>
      </c>
      <c r="F131" s="31">
        <v>304</v>
      </c>
      <c r="G131" s="31">
        <v>584.1</v>
      </c>
      <c r="H131" s="31">
        <v>1184.0999999999999</v>
      </c>
      <c r="I131" s="31"/>
      <c r="J131" s="31">
        <v>668.8</v>
      </c>
      <c r="K131" s="31">
        <v>520.4</v>
      </c>
      <c r="L131" s="31"/>
      <c r="M131" s="31">
        <v>397.9</v>
      </c>
      <c r="N131" s="31">
        <v>117.5</v>
      </c>
      <c r="O131" s="31"/>
      <c r="P131" s="31">
        <v>0</v>
      </c>
      <c r="Q131" s="31">
        <v>2234.5</v>
      </c>
      <c r="R131" s="31"/>
      <c r="S131" s="31">
        <v>2234.5</v>
      </c>
      <c r="T131" s="47"/>
      <c r="U131" s="47"/>
      <c r="V131" s="6"/>
    </row>
    <row r="132" spans="1:22" ht="13.2" customHeight="1">
      <c r="A132" s="65" t="s">
        <v>180</v>
      </c>
      <c r="B132" s="31">
        <v>0</v>
      </c>
      <c r="C132" s="106">
        <v>13.3</v>
      </c>
      <c r="D132" s="106">
        <v>34.1</v>
      </c>
      <c r="E132" s="31">
        <v>90.3</v>
      </c>
      <c r="F132" s="31">
        <v>185.3</v>
      </c>
      <c r="G132" s="31">
        <v>303.39999999999998</v>
      </c>
      <c r="H132" s="31">
        <v>554.9</v>
      </c>
      <c r="I132" s="31"/>
      <c r="J132" s="31">
        <v>344.9</v>
      </c>
      <c r="K132" s="31">
        <v>209.1</v>
      </c>
      <c r="L132" s="31"/>
      <c r="M132" s="31">
        <v>158.69999999999999</v>
      </c>
      <c r="N132" s="31">
        <v>50.4</v>
      </c>
      <c r="O132" s="31"/>
      <c r="P132" s="31">
        <v>0</v>
      </c>
      <c r="Q132" s="31">
        <v>1184.4000000000001</v>
      </c>
      <c r="R132" s="31"/>
      <c r="S132" s="31">
        <v>1184.0999999999999</v>
      </c>
      <c r="T132" s="47"/>
      <c r="U132" s="47"/>
      <c r="V132" s="6"/>
    </row>
    <row r="133" spans="1:22" ht="13.2" customHeight="1">
      <c r="A133" s="65" t="s">
        <v>181</v>
      </c>
      <c r="B133" s="107">
        <v>2.2999999999999998</v>
      </c>
      <c r="C133" s="106">
        <v>25.4</v>
      </c>
      <c r="D133" s="31">
        <v>77.400000000000006</v>
      </c>
      <c r="E133" s="31">
        <v>249.3</v>
      </c>
      <c r="F133" s="31">
        <v>532.29999999999995</v>
      </c>
      <c r="G133" s="31">
        <v>958.6</v>
      </c>
      <c r="H133" s="31">
        <v>1772.2</v>
      </c>
      <c r="I133" s="31"/>
      <c r="J133" s="31">
        <v>1026.9000000000001</v>
      </c>
      <c r="K133" s="31">
        <v>750.3</v>
      </c>
      <c r="L133" s="31"/>
      <c r="M133" s="31">
        <v>574.9</v>
      </c>
      <c r="N133" s="31">
        <v>174.5</v>
      </c>
      <c r="O133" s="31"/>
      <c r="P133" s="107">
        <v>2.5</v>
      </c>
      <c r="Q133" s="31">
        <v>3619.9</v>
      </c>
      <c r="R133" s="31"/>
      <c r="S133" s="31">
        <v>3625.2</v>
      </c>
      <c r="T133" s="47"/>
      <c r="U133" s="47"/>
      <c r="V133" s="6"/>
    </row>
    <row r="134" spans="1:22" ht="13.2" customHeight="1">
      <c r="A134" s="64" t="s">
        <v>182</v>
      </c>
      <c r="B134" s="107">
        <v>7.3</v>
      </c>
      <c r="C134" s="106">
        <v>29</v>
      </c>
      <c r="D134" s="106">
        <v>37.4</v>
      </c>
      <c r="E134" s="31">
        <v>33.1</v>
      </c>
      <c r="F134" s="31">
        <v>54.4</v>
      </c>
      <c r="G134" s="31">
        <v>62.8</v>
      </c>
      <c r="H134" s="31">
        <v>58.4</v>
      </c>
      <c r="I134" s="31"/>
      <c r="J134" s="106">
        <v>33.299999999999997</v>
      </c>
      <c r="K134" s="31">
        <v>24.1</v>
      </c>
      <c r="L134" s="31"/>
      <c r="M134" s="106">
        <v>16.399999999999999</v>
      </c>
      <c r="N134" s="107">
        <v>4.2</v>
      </c>
      <c r="O134" s="107"/>
      <c r="P134" s="106">
        <v>18.899999999999999</v>
      </c>
      <c r="Q134" s="31">
        <v>262.5</v>
      </c>
      <c r="R134" s="31"/>
      <c r="S134" s="31">
        <v>287.60000000000002</v>
      </c>
      <c r="T134" s="47"/>
      <c r="U134" s="47"/>
      <c r="V134" s="6"/>
    </row>
    <row r="135" spans="1:22" ht="13.2" customHeight="1">
      <c r="A135" s="64" t="s">
        <v>183</v>
      </c>
      <c r="B135" s="31">
        <v>0</v>
      </c>
      <c r="C135" s="107">
        <v>2.1</v>
      </c>
      <c r="D135" s="31">
        <v>0</v>
      </c>
      <c r="E135" s="106">
        <v>13.6</v>
      </c>
      <c r="F135" s="106">
        <v>10.6</v>
      </c>
      <c r="G135" s="31">
        <v>52.7</v>
      </c>
      <c r="H135" s="31">
        <v>118.8</v>
      </c>
      <c r="I135" s="31"/>
      <c r="J135" s="31">
        <v>45.2</v>
      </c>
      <c r="K135" s="31">
        <v>71.2</v>
      </c>
      <c r="L135" s="31"/>
      <c r="M135" s="31">
        <v>46.1</v>
      </c>
      <c r="N135" s="106">
        <v>18.7</v>
      </c>
      <c r="O135" s="106"/>
      <c r="P135" s="31">
        <v>0</v>
      </c>
      <c r="Q135" s="31">
        <v>199.7</v>
      </c>
      <c r="R135" s="31"/>
      <c r="S135" s="31">
        <v>199.7</v>
      </c>
      <c r="T135" s="47"/>
      <c r="U135" s="47"/>
      <c r="V135" s="6"/>
    </row>
    <row r="136" spans="1:22" ht="13.2" customHeight="1">
      <c r="A136" s="64" t="s">
        <v>184</v>
      </c>
      <c r="B136" s="106">
        <v>11.4</v>
      </c>
      <c r="C136" s="31">
        <v>271.7</v>
      </c>
      <c r="D136" s="31">
        <v>527.29999999999995</v>
      </c>
      <c r="E136" s="31">
        <v>674.7</v>
      </c>
      <c r="F136" s="31">
        <v>730.4</v>
      </c>
      <c r="G136" s="31">
        <v>789.2</v>
      </c>
      <c r="H136" s="31">
        <v>955.3</v>
      </c>
      <c r="I136" s="31"/>
      <c r="J136" s="31">
        <v>590.6</v>
      </c>
      <c r="K136" s="31">
        <v>369.8</v>
      </c>
      <c r="L136" s="31"/>
      <c r="M136" s="31">
        <v>294.5</v>
      </c>
      <c r="N136" s="31">
        <v>68.900000000000006</v>
      </c>
      <c r="O136" s="31"/>
      <c r="P136" s="31">
        <v>41.7</v>
      </c>
      <c r="Q136" s="31">
        <v>3906.9</v>
      </c>
      <c r="R136" s="31"/>
      <c r="S136" s="31">
        <v>3950.5</v>
      </c>
      <c r="T136" s="47"/>
      <c r="U136" s="47"/>
      <c r="V136" s="6"/>
    </row>
    <row r="137" spans="1:22" ht="13.2" customHeight="1">
      <c r="A137" s="64" t="s">
        <v>67</v>
      </c>
      <c r="B137" s="31">
        <v>0</v>
      </c>
      <c r="C137" s="106">
        <v>19.899999999999999</v>
      </c>
      <c r="D137" s="106">
        <v>11.4</v>
      </c>
      <c r="E137" s="31">
        <v>23.2</v>
      </c>
      <c r="F137" s="31">
        <v>82.8</v>
      </c>
      <c r="G137" s="31">
        <v>229.6</v>
      </c>
      <c r="H137" s="31">
        <v>564.70000000000005</v>
      </c>
      <c r="I137" s="31"/>
      <c r="J137" s="31">
        <v>267.5</v>
      </c>
      <c r="K137" s="31">
        <v>296.39999999999998</v>
      </c>
      <c r="L137" s="31"/>
      <c r="M137" s="31">
        <v>225.9</v>
      </c>
      <c r="N137" s="31">
        <v>72.8</v>
      </c>
      <c r="O137" s="31"/>
      <c r="P137" s="31">
        <v>0</v>
      </c>
      <c r="Q137" s="31">
        <v>924</v>
      </c>
      <c r="R137" s="31"/>
      <c r="S137" s="31">
        <v>924</v>
      </c>
      <c r="T137" s="47"/>
      <c r="U137" s="47"/>
      <c r="V137" s="6"/>
    </row>
    <row r="138" spans="1:22" ht="13.2" customHeight="1">
      <c r="A138" s="64" t="s">
        <v>185</v>
      </c>
      <c r="B138" s="106">
        <v>11.8</v>
      </c>
      <c r="C138" s="106">
        <v>26.8</v>
      </c>
      <c r="D138" s="31">
        <v>56.4</v>
      </c>
      <c r="E138" s="31">
        <v>84.7</v>
      </c>
      <c r="F138" s="31">
        <v>98.9</v>
      </c>
      <c r="G138" s="31">
        <v>121.2</v>
      </c>
      <c r="H138" s="31">
        <v>178</v>
      </c>
      <c r="I138" s="31"/>
      <c r="J138" s="31">
        <v>111.7</v>
      </c>
      <c r="K138" s="31">
        <v>66.2</v>
      </c>
      <c r="L138" s="31"/>
      <c r="M138" s="31">
        <v>49.7</v>
      </c>
      <c r="N138" s="106">
        <v>14.1</v>
      </c>
      <c r="O138" s="106"/>
      <c r="P138" s="106">
        <v>10.9</v>
      </c>
      <c r="Q138" s="31">
        <v>561.20000000000005</v>
      </c>
      <c r="R138" s="31"/>
      <c r="S138" s="31">
        <v>569.70000000000005</v>
      </c>
      <c r="T138" s="47"/>
      <c r="U138" s="47"/>
      <c r="V138" s="6"/>
    </row>
    <row r="139" spans="1:22" ht="13.2" customHeight="1">
      <c r="A139" s="64" t="s">
        <v>186</v>
      </c>
      <c r="B139" s="106">
        <v>7.1</v>
      </c>
      <c r="C139" s="107">
        <v>12.7</v>
      </c>
      <c r="D139" s="106">
        <v>11.1</v>
      </c>
      <c r="E139" s="106">
        <v>24.8</v>
      </c>
      <c r="F139" s="106">
        <v>12.4</v>
      </c>
      <c r="G139" s="106">
        <v>24.1</v>
      </c>
      <c r="H139" s="106">
        <v>17.5</v>
      </c>
      <c r="I139" s="106"/>
      <c r="J139" s="106">
        <v>13.6</v>
      </c>
      <c r="K139" s="106">
        <v>9.9</v>
      </c>
      <c r="L139" s="106"/>
      <c r="M139" s="106">
        <v>11.1</v>
      </c>
      <c r="N139" s="31">
        <v>0</v>
      </c>
      <c r="O139" s="31"/>
      <c r="P139" s="106">
        <v>17.2</v>
      </c>
      <c r="Q139" s="31">
        <v>94.7</v>
      </c>
      <c r="R139" s="31"/>
      <c r="S139" s="31">
        <v>110.5</v>
      </c>
      <c r="T139" s="47"/>
      <c r="U139" s="47"/>
      <c r="V139" s="6"/>
    </row>
    <row r="140" spans="1:22" ht="13.2" customHeight="1">
      <c r="A140" s="64" t="s">
        <v>187</v>
      </c>
      <c r="B140" s="31">
        <v>35.700000000000003</v>
      </c>
      <c r="C140" s="31">
        <v>343.8</v>
      </c>
      <c r="D140" s="31">
        <v>657.8</v>
      </c>
      <c r="E140" s="31">
        <v>916.2</v>
      </c>
      <c r="F140" s="31">
        <v>1182.9000000000001</v>
      </c>
      <c r="G140" s="31">
        <v>1496.8</v>
      </c>
      <c r="H140" s="31">
        <v>2359</v>
      </c>
      <c r="I140" s="31"/>
      <c r="J140" s="31">
        <v>1366.4</v>
      </c>
      <c r="K140" s="31">
        <v>994.3</v>
      </c>
      <c r="L140" s="31"/>
      <c r="M140" s="31">
        <v>767.7</v>
      </c>
      <c r="N140" s="31">
        <v>225.7</v>
      </c>
      <c r="O140" s="31"/>
      <c r="P140" s="31">
        <v>93.8</v>
      </c>
      <c r="Q140" s="31">
        <v>6900.1</v>
      </c>
      <c r="R140" s="31"/>
      <c r="S140" s="31">
        <v>6994</v>
      </c>
      <c r="T140" s="47"/>
      <c r="U140" s="47"/>
      <c r="V140" s="6"/>
    </row>
    <row r="141" spans="1:22" ht="13.2" customHeight="1">
      <c r="A141" s="67"/>
      <c r="B141" s="63"/>
      <c r="C141" s="63"/>
      <c r="D141" s="63"/>
      <c r="E141" s="63"/>
      <c r="F141" s="63"/>
      <c r="G141" s="63"/>
      <c r="H141" s="63"/>
      <c r="I141" s="63"/>
      <c r="J141" s="63"/>
      <c r="K141" s="63"/>
      <c r="L141" s="63"/>
      <c r="M141" s="63"/>
      <c r="N141" s="63"/>
      <c r="O141" s="63"/>
      <c r="P141" s="63"/>
      <c r="Q141" s="63"/>
      <c r="R141" s="63"/>
      <c r="S141" s="63"/>
      <c r="T141" s="47"/>
      <c r="U141" s="47"/>
      <c r="V141" s="6"/>
    </row>
    <row r="142" spans="1:22" ht="13.2" customHeight="1">
      <c r="A142" s="10" t="s">
        <v>68</v>
      </c>
      <c r="B142" s="63"/>
      <c r="C142" s="63"/>
      <c r="D142" s="63"/>
      <c r="E142" s="63"/>
      <c r="F142" s="63"/>
      <c r="G142" s="63"/>
      <c r="H142" s="63"/>
      <c r="I142" s="63"/>
      <c r="J142" s="63"/>
      <c r="K142" s="63"/>
      <c r="L142" s="63"/>
      <c r="M142" s="63"/>
      <c r="N142" s="63"/>
      <c r="O142" s="63"/>
      <c r="P142" s="63"/>
      <c r="Q142" s="63"/>
      <c r="R142" s="63"/>
      <c r="S142" s="63"/>
      <c r="T142" s="47"/>
      <c r="U142" s="47"/>
      <c r="V142" s="6"/>
    </row>
    <row r="143" spans="1:22" ht="13.2" customHeight="1">
      <c r="A143" s="64" t="s">
        <v>188</v>
      </c>
      <c r="B143" s="106">
        <v>7.7</v>
      </c>
      <c r="C143" s="107">
        <v>5.9</v>
      </c>
      <c r="D143" s="107">
        <v>5.5</v>
      </c>
      <c r="E143" s="106">
        <v>22.1</v>
      </c>
      <c r="F143" s="106">
        <v>20.3</v>
      </c>
      <c r="G143" s="31">
        <v>35.799999999999997</v>
      </c>
      <c r="H143" s="31">
        <v>156.6</v>
      </c>
      <c r="I143" s="31"/>
      <c r="J143" s="31">
        <v>71.2</v>
      </c>
      <c r="K143" s="31">
        <v>83.9</v>
      </c>
      <c r="L143" s="31"/>
      <c r="M143" s="31">
        <v>57.1</v>
      </c>
      <c r="N143" s="31">
        <v>28.8</v>
      </c>
      <c r="O143" s="31"/>
      <c r="P143" s="107">
        <v>7.4</v>
      </c>
      <c r="Q143" s="31">
        <v>239.4</v>
      </c>
      <c r="R143" s="31"/>
      <c r="S143" s="31">
        <v>250.5</v>
      </c>
      <c r="T143" s="47"/>
      <c r="U143" s="47"/>
      <c r="V143" s="6"/>
    </row>
    <row r="144" spans="1:22" ht="13.2" customHeight="1">
      <c r="A144" s="258" t="s">
        <v>35</v>
      </c>
      <c r="B144" s="106">
        <v>14.2</v>
      </c>
      <c r="C144" s="107">
        <v>2.9</v>
      </c>
      <c r="D144" s="106">
        <v>17.7</v>
      </c>
      <c r="E144" s="106">
        <v>10.9</v>
      </c>
      <c r="F144" s="106">
        <v>28</v>
      </c>
      <c r="G144" s="31">
        <v>35.6</v>
      </c>
      <c r="H144" s="31">
        <v>123.3</v>
      </c>
      <c r="I144" s="31"/>
      <c r="J144" s="31">
        <v>52.7</v>
      </c>
      <c r="K144" s="31">
        <v>67.2</v>
      </c>
      <c r="L144" s="31"/>
      <c r="M144" s="31">
        <v>48.1</v>
      </c>
      <c r="N144" s="106">
        <v>22.2</v>
      </c>
      <c r="O144" s="106"/>
      <c r="P144" s="107">
        <v>12.2</v>
      </c>
      <c r="Q144" s="257">
        <v>221.5</v>
      </c>
      <c r="R144" s="31"/>
      <c r="S144" s="31">
        <v>237.8</v>
      </c>
      <c r="T144" s="47"/>
      <c r="U144" s="47"/>
      <c r="V144" s="6"/>
    </row>
    <row r="145" spans="1:24" ht="13.2" customHeight="1">
      <c r="A145" s="64" t="s">
        <v>189</v>
      </c>
      <c r="B145" s="106">
        <v>12.1</v>
      </c>
      <c r="C145" s="106">
        <v>19.3</v>
      </c>
      <c r="D145" s="31">
        <v>90.9</v>
      </c>
      <c r="E145" s="31">
        <v>59.2</v>
      </c>
      <c r="F145" s="31">
        <v>92.4</v>
      </c>
      <c r="G145" s="31">
        <v>88.1</v>
      </c>
      <c r="H145" s="31">
        <v>137.6</v>
      </c>
      <c r="I145" s="31"/>
      <c r="J145" s="31">
        <v>86.3</v>
      </c>
      <c r="K145" s="31">
        <v>47.6</v>
      </c>
      <c r="L145" s="31"/>
      <c r="M145" s="31">
        <v>33.799999999999997</v>
      </c>
      <c r="N145" s="106">
        <v>17.5</v>
      </c>
      <c r="O145" s="106"/>
      <c r="P145" s="106">
        <v>10</v>
      </c>
      <c r="Q145" s="31">
        <v>495.4</v>
      </c>
      <c r="R145" s="31"/>
      <c r="S145" s="31">
        <v>505.9</v>
      </c>
      <c r="T145" s="47"/>
      <c r="U145" s="47"/>
      <c r="V145" s="6"/>
    </row>
    <row r="146" spans="1:24" ht="13.2" customHeight="1">
      <c r="A146" s="64" t="s">
        <v>190</v>
      </c>
      <c r="B146" s="106">
        <v>31</v>
      </c>
      <c r="C146" s="106">
        <v>29.1</v>
      </c>
      <c r="D146" s="31">
        <v>114.9</v>
      </c>
      <c r="E146" s="31">
        <v>88.8</v>
      </c>
      <c r="F146" s="31">
        <v>137.4</v>
      </c>
      <c r="G146" s="31">
        <v>152</v>
      </c>
      <c r="H146" s="31">
        <v>388.8</v>
      </c>
      <c r="I146" s="31"/>
      <c r="J146" s="31">
        <v>198.9</v>
      </c>
      <c r="K146" s="31">
        <v>190.8</v>
      </c>
      <c r="L146" s="31"/>
      <c r="M146" s="31">
        <v>128.80000000000001</v>
      </c>
      <c r="N146" s="31">
        <v>60.2</v>
      </c>
      <c r="O146" s="31"/>
      <c r="P146" s="31">
        <v>35.700000000000003</v>
      </c>
      <c r="Q146" s="31">
        <v>907.1</v>
      </c>
      <c r="R146" s="31"/>
      <c r="S146" s="31">
        <v>939.8</v>
      </c>
      <c r="T146" s="47"/>
      <c r="U146" s="47"/>
      <c r="V146" s="6"/>
    </row>
    <row r="147" spans="1:24" ht="13.2" customHeight="1">
      <c r="A147" s="67"/>
      <c r="B147" s="63"/>
      <c r="C147" s="63"/>
      <c r="D147" s="63"/>
      <c r="E147" s="63"/>
      <c r="F147" s="63"/>
      <c r="G147" s="63"/>
      <c r="H147" s="63"/>
      <c r="I147" s="63"/>
      <c r="J147" s="63"/>
      <c r="K147" s="63"/>
      <c r="L147" s="63"/>
      <c r="M147" s="63"/>
      <c r="N147" s="63"/>
      <c r="O147" s="63"/>
      <c r="P147" s="63"/>
      <c r="Q147" s="63"/>
      <c r="R147" s="63"/>
      <c r="S147" s="63"/>
      <c r="T147" s="47"/>
      <c r="U147" s="47"/>
      <c r="V147" s="6"/>
    </row>
    <row r="148" spans="1:24" ht="13.2" customHeight="1">
      <c r="A148" s="10" t="s">
        <v>191</v>
      </c>
      <c r="B148" s="31">
        <v>37.1</v>
      </c>
      <c r="C148" s="106">
        <v>28.5</v>
      </c>
      <c r="D148" s="107">
        <v>6.7</v>
      </c>
      <c r="E148" s="106">
        <v>10.8</v>
      </c>
      <c r="F148" s="106">
        <v>13.9</v>
      </c>
      <c r="G148" s="106">
        <v>12.8</v>
      </c>
      <c r="H148" s="31">
        <v>19.3</v>
      </c>
      <c r="I148" s="31"/>
      <c r="J148" s="106">
        <v>14.3</v>
      </c>
      <c r="K148" s="107">
        <v>2.1</v>
      </c>
      <c r="L148" s="107"/>
      <c r="M148" s="107">
        <v>1.4</v>
      </c>
      <c r="N148" s="31">
        <v>0</v>
      </c>
      <c r="O148" s="31"/>
      <c r="P148" s="31">
        <v>45.6</v>
      </c>
      <c r="Q148" s="31">
        <v>75.099999999999994</v>
      </c>
      <c r="R148" s="31"/>
      <c r="S148" s="31">
        <v>126.6</v>
      </c>
      <c r="T148" s="47"/>
      <c r="U148" s="47"/>
      <c r="V148" s="6"/>
    </row>
    <row r="149" spans="1:24" ht="13.2" customHeight="1">
      <c r="A149" s="66"/>
      <c r="B149" s="63"/>
      <c r="C149" s="63"/>
      <c r="D149" s="63"/>
      <c r="E149" s="63"/>
      <c r="F149" s="63"/>
      <c r="G149" s="63"/>
      <c r="H149" s="63"/>
      <c r="I149" s="63"/>
      <c r="J149" s="63"/>
      <c r="K149" s="63"/>
      <c r="L149" s="63"/>
      <c r="M149" s="63"/>
      <c r="N149" s="63"/>
      <c r="O149" s="63"/>
      <c r="P149" s="63"/>
      <c r="Q149" s="63"/>
      <c r="R149" s="63"/>
      <c r="S149" s="63"/>
      <c r="T149" s="47"/>
      <c r="U149" s="47"/>
      <c r="V149" s="6"/>
    </row>
    <row r="150" spans="1:24" ht="13.2" customHeight="1">
      <c r="A150" s="10" t="s">
        <v>69</v>
      </c>
      <c r="B150" s="63"/>
      <c r="C150" s="63"/>
      <c r="D150" s="63"/>
      <c r="E150" s="63"/>
      <c r="F150" s="63"/>
      <c r="G150" s="63"/>
      <c r="H150" s="63"/>
      <c r="I150" s="63"/>
      <c r="J150" s="63"/>
      <c r="K150" s="63"/>
      <c r="L150" s="63"/>
      <c r="M150" s="63"/>
      <c r="N150" s="63"/>
      <c r="O150" s="63"/>
      <c r="P150" s="63"/>
      <c r="Q150" s="63"/>
      <c r="R150" s="63"/>
      <c r="S150" s="63"/>
      <c r="T150" s="47"/>
      <c r="U150" s="47"/>
      <c r="V150" s="6"/>
    </row>
    <row r="151" spans="1:24" ht="13.2" customHeight="1">
      <c r="A151" s="64" t="s">
        <v>192</v>
      </c>
      <c r="B151" s="31">
        <v>0</v>
      </c>
      <c r="C151" s="107">
        <v>2.5</v>
      </c>
      <c r="D151" s="106">
        <v>20.6</v>
      </c>
      <c r="E151" s="31">
        <v>35.1</v>
      </c>
      <c r="F151" s="31">
        <v>59.5</v>
      </c>
      <c r="G151" s="31">
        <v>59</v>
      </c>
      <c r="H151" s="31">
        <v>179.6</v>
      </c>
      <c r="I151" s="31"/>
      <c r="J151" s="31">
        <v>83.3</v>
      </c>
      <c r="K151" s="31">
        <v>93.8</v>
      </c>
      <c r="L151" s="31"/>
      <c r="M151" s="31">
        <v>72.599999999999994</v>
      </c>
      <c r="N151" s="31">
        <v>23.8</v>
      </c>
      <c r="O151" s="31"/>
      <c r="P151" s="31">
        <v>0</v>
      </c>
      <c r="Q151" s="31">
        <v>359.7</v>
      </c>
      <c r="R151" s="31"/>
      <c r="S151" s="31">
        <v>362.5</v>
      </c>
      <c r="T151" s="47"/>
      <c r="U151" s="47"/>
      <c r="V151" s="6"/>
    </row>
    <row r="152" spans="1:24" ht="13.2" customHeight="1">
      <c r="A152" s="64" t="s">
        <v>193</v>
      </c>
      <c r="B152" s="31"/>
      <c r="C152" s="107"/>
      <c r="D152" s="106"/>
      <c r="E152" s="31"/>
      <c r="F152" s="31"/>
      <c r="G152" s="31"/>
      <c r="H152" s="31"/>
      <c r="I152" s="31"/>
      <c r="J152" s="31"/>
      <c r="K152" s="31"/>
      <c r="L152" s="31"/>
      <c r="M152" s="31"/>
      <c r="N152" s="31"/>
      <c r="O152" s="31"/>
      <c r="P152" s="31"/>
      <c r="Q152" s="31"/>
      <c r="R152" s="31"/>
      <c r="S152" s="31"/>
      <c r="T152" s="47"/>
      <c r="U152" s="47"/>
      <c r="V152" s="6"/>
    </row>
    <row r="153" spans="1:24" ht="13.2" customHeight="1">
      <c r="A153" s="65" t="s">
        <v>194</v>
      </c>
      <c r="B153" s="31">
        <v>58.2</v>
      </c>
      <c r="C153" s="31">
        <v>121.7</v>
      </c>
      <c r="D153" s="31">
        <v>143.5</v>
      </c>
      <c r="E153" s="31">
        <v>122.5</v>
      </c>
      <c r="F153" s="31">
        <v>176</v>
      </c>
      <c r="G153" s="31">
        <v>190.1</v>
      </c>
      <c r="H153" s="31">
        <v>309.8</v>
      </c>
      <c r="I153" s="31"/>
      <c r="J153" s="31">
        <v>175.9</v>
      </c>
      <c r="K153" s="31">
        <v>132</v>
      </c>
      <c r="L153" s="31"/>
      <c r="M153" s="31">
        <v>104.8</v>
      </c>
      <c r="N153" s="31">
        <v>26.4</v>
      </c>
      <c r="O153" s="31"/>
      <c r="P153" s="31">
        <v>73.400000000000006</v>
      </c>
      <c r="Q153" s="31">
        <v>1045.7</v>
      </c>
      <c r="R153" s="31"/>
      <c r="S153" s="31">
        <v>1121.7</v>
      </c>
      <c r="T153" s="47"/>
      <c r="U153" s="47"/>
      <c r="V153" s="6"/>
    </row>
    <row r="154" spans="1:24" ht="13.2" customHeight="1">
      <c r="A154" s="65" t="s">
        <v>195</v>
      </c>
      <c r="B154" s="31">
        <v>251.4</v>
      </c>
      <c r="C154" s="31">
        <v>221</v>
      </c>
      <c r="D154" s="31">
        <v>247.2</v>
      </c>
      <c r="E154" s="31">
        <v>176.6</v>
      </c>
      <c r="F154" s="31">
        <v>193.3</v>
      </c>
      <c r="G154" s="31">
        <v>183.7</v>
      </c>
      <c r="H154" s="31">
        <v>203.9</v>
      </c>
      <c r="I154" s="31"/>
      <c r="J154" s="31">
        <v>138.80000000000001</v>
      </c>
      <c r="K154" s="31">
        <v>68.3</v>
      </c>
      <c r="L154" s="31"/>
      <c r="M154" s="31">
        <v>60.3</v>
      </c>
      <c r="N154" s="106">
        <v>7.2</v>
      </c>
      <c r="O154" s="106"/>
      <c r="P154" s="31">
        <v>305.5</v>
      </c>
      <c r="Q154" s="31">
        <v>1186.3</v>
      </c>
      <c r="R154" s="31"/>
      <c r="S154" s="31">
        <v>1495.4</v>
      </c>
      <c r="T154" s="47"/>
      <c r="U154" s="47"/>
      <c r="V154" s="6"/>
    </row>
    <row r="155" spans="1:24" ht="13.2" customHeight="1" thickBot="1">
      <c r="A155" s="65" t="s">
        <v>196</v>
      </c>
      <c r="B155" s="31">
        <v>122.9</v>
      </c>
      <c r="C155" s="31">
        <v>125.4</v>
      </c>
      <c r="D155" s="31">
        <v>125.8</v>
      </c>
      <c r="E155" s="31">
        <v>87</v>
      </c>
      <c r="F155" s="31">
        <v>101.5</v>
      </c>
      <c r="G155" s="31">
        <v>80.8</v>
      </c>
      <c r="H155" s="31">
        <v>107.7</v>
      </c>
      <c r="I155" s="31"/>
      <c r="J155" s="31">
        <v>64.8</v>
      </c>
      <c r="K155" s="31">
        <v>38.799999999999997</v>
      </c>
      <c r="L155" s="31"/>
      <c r="M155" s="31">
        <v>28.8</v>
      </c>
      <c r="N155" s="106">
        <v>11.6</v>
      </c>
      <c r="O155" s="106"/>
      <c r="P155" s="31">
        <v>166.6</v>
      </c>
      <c r="Q155" s="31">
        <v>595.6</v>
      </c>
      <c r="R155" s="31"/>
      <c r="S155" s="31">
        <v>759</v>
      </c>
      <c r="T155" s="47"/>
      <c r="U155" s="47"/>
      <c r="V155" s="6"/>
    </row>
    <row r="156" spans="1:24" ht="13.2" customHeight="1" thickBot="1">
      <c r="A156" s="65" t="s">
        <v>197</v>
      </c>
      <c r="B156" s="31">
        <v>398.3</v>
      </c>
      <c r="C156" s="31">
        <v>429.1</v>
      </c>
      <c r="D156" s="31">
        <v>459.6</v>
      </c>
      <c r="E156" s="31">
        <v>347.7</v>
      </c>
      <c r="F156" s="31">
        <v>395.4</v>
      </c>
      <c r="G156" s="31">
        <v>393.3</v>
      </c>
      <c r="H156" s="31">
        <v>528</v>
      </c>
      <c r="I156" s="31"/>
      <c r="J156" s="31">
        <v>324.7</v>
      </c>
      <c r="K156" s="31">
        <v>202.6</v>
      </c>
      <c r="L156" s="31"/>
      <c r="M156" s="31">
        <v>164.8</v>
      </c>
      <c r="N156" s="31">
        <v>38.799999999999997</v>
      </c>
      <c r="O156" s="31"/>
      <c r="P156" s="31">
        <v>503.9</v>
      </c>
      <c r="Q156" s="31">
        <v>2453.9</v>
      </c>
      <c r="R156" s="31"/>
      <c r="S156" s="31">
        <v>2954.5</v>
      </c>
      <c r="T156" s="47"/>
      <c r="U156" s="489"/>
      <c r="V156" s="493" t="s">
        <v>862</v>
      </c>
      <c r="W156" s="493" t="s">
        <v>864</v>
      </c>
      <c r="X156" s="493" t="s">
        <v>865</v>
      </c>
    </row>
    <row r="157" spans="1:24" ht="13.2" customHeight="1" thickBot="1">
      <c r="A157" s="64" t="s">
        <v>198</v>
      </c>
      <c r="B157" s="31">
        <v>47.2</v>
      </c>
      <c r="C157" s="31">
        <v>74.099999999999994</v>
      </c>
      <c r="D157" s="31">
        <v>107.2</v>
      </c>
      <c r="E157" s="31">
        <v>74.900000000000006</v>
      </c>
      <c r="F157" s="31">
        <v>81.599999999999994</v>
      </c>
      <c r="G157" s="31">
        <v>115.1</v>
      </c>
      <c r="H157" s="31">
        <v>136.5</v>
      </c>
      <c r="I157" s="31"/>
      <c r="J157" s="31">
        <v>81.2</v>
      </c>
      <c r="K157" s="31">
        <v>52</v>
      </c>
      <c r="L157" s="31"/>
      <c r="M157" s="31">
        <v>39.4</v>
      </c>
      <c r="N157" s="106">
        <v>16.7</v>
      </c>
      <c r="O157" s="106"/>
      <c r="P157" s="31">
        <v>56.4</v>
      </c>
      <c r="Q157" s="31">
        <v>581.1</v>
      </c>
      <c r="R157" s="31"/>
      <c r="S157" s="31">
        <v>636.4</v>
      </c>
      <c r="T157" s="47"/>
      <c r="U157" s="491"/>
      <c r="V157" s="490"/>
    </row>
    <row r="158" spans="1:24" ht="13.2" customHeight="1" thickBot="1">
      <c r="A158" s="64" t="s">
        <v>199</v>
      </c>
      <c r="B158" s="31">
        <v>446.5</v>
      </c>
      <c r="C158" s="31">
        <v>484.4</v>
      </c>
      <c r="D158" s="31">
        <v>558.79999999999995</v>
      </c>
      <c r="E158" s="31">
        <v>429.8</v>
      </c>
      <c r="F158" s="31">
        <v>494.5</v>
      </c>
      <c r="G158" s="31">
        <v>520.20000000000005</v>
      </c>
      <c r="H158" s="31">
        <v>781.5</v>
      </c>
      <c r="I158" s="31"/>
      <c r="J158" s="31">
        <v>463.2</v>
      </c>
      <c r="K158" s="31">
        <v>316.7</v>
      </c>
      <c r="L158" s="31"/>
      <c r="M158" s="31">
        <v>246.5</v>
      </c>
      <c r="N158" s="31">
        <v>71.900000000000006</v>
      </c>
      <c r="O158" s="31"/>
      <c r="P158" s="31">
        <v>552.5</v>
      </c>
      <c r="Q158" s="31">
        <v>3151.3</v>
      </c>
      <c r="R158" s="31"/>
      <c r="S158" s="31">
        <v>3712.2</v>
      </c>
      <c r="T158" s="47"/>
      <c r="U158" s="492" t="s">
        <v>345</v>
      </c>
      <c r="V158" s="595">
        <f>SUM(F95:G95)</f>
        <v>1023.0999999999999</v>
      </c>
      <c r="W158" s="595">
        <f>$H$30</f>
        <v>607.70000000000005</v>
      </c>
      <c r="X158" s="595">
        <f>$H$39</f>
        <v>418</v>
      </c>
    </row>
    <row r="159" spans="1:24" ht="13.2" customHeight="1" thickBot="1">
      <c r="A159" s="69"/>
      <c r="B159" s="112"/>
      <c r="C159" s="112"/>
      <c r="D159" s="112"/>
      <c r="E159" s="112"/>
      <c r="F159" s="112"/>
      <c r="G159" s="112"/>
      <c r="H159" s="112"/>
      <c r="I159" s="112"/>
      <c r="J159" s="112"/>
      <c r="K159" s="112"/>
      <c r="L159" s="112"/>
      <c r="M159" s="112"/>
      <c r="N159" s="112"/>
      <c r="O159" s="112"/>
      <c r="P159" s="112"/>
      <c r="Q159" s="112"/>
      <c r="R159" s="112"/>
      <c r="S159" s="112"/>
      <c r="T159" s="47"/>
      <c r="U159" s="492" t="s">
        <v>346</v>
      </c>
      <c r="V159" s="601">
        <f>SUM(F160:G160)</f>
        <v>5950</v>
      </c>
      <c r="W159" s="601">
        <f>H160</f>
        <v>3618.8</v>
      </c>
      <c r="X159" s="601">
        <f>H160</f>
        <v>3618.8</v>
      </c>
    </row>
    <row r="160" spans="1:24" ht="13.2" customHeight="1" thickBot="1">
      <c r="A160" s="70" t="s">
        <v>200</v>
      </c>
      <c r="B160" s="71">
        <v>4599.3</v>
      </c>
      <c r="C160" s="71">
        <v>3082.1</v>
      </c>
      <c r="D160" s="71">
        <v>3621</v>
      </c>
      <c r="E160" s="71">
        <v>3229.7</v>
      </c>
      <c r="F160" s="598">
        <v>3131.6</v>
      </c>
      <c r="G160" s="599">
        <v>2818.4</v>
      </c>
      <c r="H160" s="600">
        <v>3618.8</v>
      </c>
      <c r="I160" s="71"/>
      <c r="J160" s="71">
        <v>2165.6999999999998</v>
      </c>
      <c r="K160" s="71">
        <v>1453.1</v>
      </c>
      <c r="L160" s="71"/>
      <c r="M160" s="71">
        <v>1126.2</v>
      </c>
      <c r="N160" s="71">
        <v>332.7</v>
      </c>
      <c r="O160" s="71"/>
      <c r="P160" s="71">
        <v>5445.7</v>
      </c>
      <c r="Q160" s="71">
        <v>18656.2</v>
      </c>
      <c r="R160" s="71"/>
      <c r="S160" s="71">
        <v>24105.3</v>
      </c>
      <c r="T160" s="47"/>
      <c r="U160" s="492" t="s">
        <v>863</v>
      </c>
      <c r="V160" s="602">
        <f>V158/V159*100</f>
        <v>17.194957983193277</v>
      </c>
      <c r="W160" s="602">
        <f>W158/W159*100</f>
        <v>16.792859511440255</v>
      </c>
      <c r="X160" s="602">
        <f>X158/X159*100</f>
        <v>11.550790317232231</v>
      </c>
    </row>
    <row r="161" spans="1:256" ht="13.2" customHeight="1">
      <c r="A161" s="95"/>
      <c r="B161" s="95"/>
      <c r="C161" s="95"/>
      <c r="D161" s="95"/>
      <c r="G161" s="6"/>
      <c r="H161" s="6"/>
      <c r="I161" s="95"/>
      <c r="J161" s="95"/>
      <c r="K161" s="95"/>
      <c r="L161" s="95"/>
      <c r="M161" s="95"/>
      <c r="N161" s="95"/>
      <c r="O161" s="95"/>
      <c r="P161" s="95"/>
      <c r="Q161" s="6"/>
      <c r="R161" s="6"/>
      <c r="S161" s="6"/>
      <c r="T161" s="6"/>
      <c r="U161" s="6"/>
      <c r="V161" s="6"/>
    </row>
    <row r="162" spans="1:256" ht="13.2" customHeight="1">
      <c r="A162" s="97" t="s">
        <v>309</v>
      </c>
      <c r="B162" s="55"/>
      <c r="C162" s="55"/>
      <c r="D162" s="55"/>
      <c r="G162" s="55"/>
      <c r="H162" s="55"/>
      <c r="I162" s="55"/>
      <c r="J162" s="55"/>
      <c r="K162" s="55"/>
      <c r="L162" s="55"/>
      <c r="M162" s="55"/>
      <c r="N162" s="55"/>
      <c r="O162" s="55"/>
      <c r="P162" s="55"/>
      <c r="Q162" s="55"/>
      <c r="R162" s="6"/>
      <c r="S162" s="6"/>
      <c r="T162" s="6"/>
    </row>
    <row r="163" spans="1:256" ht="13.2" customHeight="1">
      <c r="A163" s="97" t="s">
        <v>310</v>
      </c>
      <c r="B163" s="55"/>
      <c r="C163" s="55"/>
      <c r="D163" s="55"/>
      <c r="G163" s="55"/>
      <c r="H163" s="55"/>
      <c r="I163" s="55"/>
      <c r="J163" s="55"/>
      <c r="K163" s="55"/>
      <c r="L163" s="55"/>
      <c r="M163" s="55"/>
      <c r="N163" s="55"/>
      <c r="O163" s="55"/>
      <c r="P163" s="55"/>
      <c r="Q163" s="55"/>
      <c r="R163" s="6"/>
      <c r="S163" s="6"/>
      <c r="T163" s="6"/>
    </row>
    <row r="164" spans="1:256" ht="13.2" customHeight="1">
      <c r="A164" s="97" t="s">
        <v>84</v>
      </c>
      <c r="B164" s="55"/>
      <c r="C164" s="55"/>
      <c r="D164" s="55"/>
      <c r="G164" s="55"/>
      <c r="H164" s="55"/>
      <c r="I164" s="55"/>
      <c r="J164" s="55"/>
      <c r="K164" s="55"/>
      <c r="L164" s="55"/>
      <c r="M164" s="55"/>
      <c r="N164" s="55"/>
      <c r="O164" s="55"/>
      <c r="P164" s="55"/>
      <c r="Q164" s="55"/>
      <c r="R164" s="6"/>
      <c r="S164" s="6"/>
      <c r="T164" s="6"/>
    </row>
    <row r="165" spans="1:256" ht="13.2" customHeight="1">
      <c r="A165" s="55"/>
      <c r="B165" s="55"/>
      <c r="C165" s="55"/>
      <c r="D165" s="55"/>
      <c r="G165" s="55"/>
      <c r="H165" s="55"/>
      <c r="I165" s="55"/>
      <c r="J165" s="55"/>
      <c r="K165" s="55"/>
      <c r="L165" s="55"/>
      <c r="M165" s="55"/>
      <c r="N165" s="55"/>
      <c r="O165" s="55"/>
      <c r="P165" s="55"/>
      <c r="Q165" s="55"/>
      <c r="R165" s="6"/>
      <c r="S165" s="6"/>
      <c r="T165" s="6"/>
    </row>
    <row r="166" spans="1:256" ht="12.75" customHeight="1">
      <c r="A166" s="96" t="s">
        <v>201</v>
      </c>
      <c r="B166" s="72"/>
      <c r="C166" s="72"/>
      <c r="D166" s="72"/>
      <c r="E166" s="72"/>
      <c r="F166" s="72"/>
      <c r="G166" s="72"/>
      <c r="H166" s="72"/>
      <c r="I166" s="72"/>
      <c r="J166" s="72"/>
      <c r="K166" s="72"/>
      <c r="L166" s="72"/>
      <c r="M166" s="72"/>
      <c r="N166" s="72"/>
      <c r="O166" s="72"/>
      <c r="P166" s="72"/>
      <c r="Q166" s="72"/>
      <c r="R166" s="6"/>
      <c r="S166" s="6"/>
      <c r="T166" s="6"/>
    </row>
    <row r="167" spans="1:256" ht="12.75" customHeight="1">
      <c r="A167" s="96" t="s">
        <v>202</v>
      </c>
      <c r="B167" s="50"/>
      <c r="C167" s="50"/>
      <c r="D167" s="50"/>
      <c r="E167" s="50"/>
      <c r="F167" s="50"/>
      <c r="G167" s="50"/>
      <c r="H167" s="50"/>
      <c r="I167" s="50"/>
      <c r="J167" s="50"/>
      <c r="K167" s="50"/>
      <c r="L167" s="50"/>
      <c r="M167" s="50"/>
      <c r="N167" s="50"/>
      <c r="O167" s="50"/>
      <c r="P167" s="50"/>
      <c r="Q167" s="50"/>
      <c r="R167" s="6"/>
      <c r="S167" s="6"/>
      <c r="T167" s="6"/>
    </row>
    <row r="168" spans="1:256" ht="12.75" customHeight="1">
      <c r="A168" s="96" t="s">
        <v>203</v>
      </c>
      <c r="B168" s="72"/>
      <c r="C168" s="72"/>
      <c r="D168" s="72"/>
      <c r="E168" s="72"/>
      <c r="F168" s="72"/>
      <c r="G168" s="72"/>
      <c r="H168" s="72"/>
      <c r="I168" s="72"/>
      <c r="J168" s="72"/>
      <c r="K168" s="72"/>
      <c r="L168" s="72"/>
      <c r="M168" s="72"/>
      <c r="N168" s="72"/>
      <c r="O168" s="72"/>
      <c r="P168" s="72"/>
      <c r="Q168" s="72"/>
      <c r="R168" s="6"/>
      <c r="S168" s="6"/>
      <c r="T168" s="6"/>
    </row>
    <row r="169" spans="1:256" ht="12.75" customHeight="1">
      <c r="A169" s="96" t="s">
        <v>204</v>
      </c>
      <c r="B169" s="72"/>
      <c r="C169" s="72"/>
      <c r="D169" s="72"/>
      <c r="E169" s="72"/>
      <c r="F169" s="72"/>
      <c r="G169" s="72"/>
      <c r="H169" s="72"/>
      <c r="I169" s="72"/>
      <c r="J169" s="72"/>
      <c r="K169" s="72"/>
      <c r="L169" s="72"/>
      <c r="M169" s="72"/>
      <c r="N169" s="72"/>
      <c r="O169" s="72"/>
      <c r="P169" s="72"/>
      <c r="Q169" s="72"/>
      <c r="R169" s="6"/>
      <c r="S169" s="6"/>
      <c r="T169" s="6"/>
    </row>
    <row r="170" spans="1:256" ht="12.75" customHeight="1">
      <c r="A170" s="96" t="s">
        <v>205</v>
      </c>
      <c r="B170" s="72"/>
      <c r="C170" s="72"/>
      <c r="D170" s="72"/>
      <c r="E170" s="72"/>
      <c r="F170" s="72"/>
      <c r="G170" s="72"/>
      <c r="H170" s="72"/>
      <c r="I170" s="72"/>
      <c r="J170" s="72"/>
      <c r="K170" s="72"/>
      <c r="L170" s="72"/>
      <c r="M170" s="72"/>
      <c r="N170" s="72"/>
      <c r="O170" s="72"/>
      <c r="P170" s="72"/>
      <c r="Q170" s="72"/>
      <c r="R170" s="6"/>
      <c r="S170" s="6"/>
      <c r="T170" s="6"/>
    </row>
    <row r="171" spans="1:256" ht="12.75" customHeight="1">
      <c r="A171" s="96" t="s">
        <v>206</v>
      </c>
      <c r="B171" s="72"/>
      <c r="C171" s="72"/>
      <c r="D171" s="72"/>
      <c r="E171" s="72"/>
      <c r="F171" s="72"/>
      <c r="G171" s="72"/>
      <c r="H171" s="72"/>
      <c r="I171" s="72"/>
      <c r="J171" s="72"/>
      <c r="K171" s="72"/>
      <c r="L171" s="72"/>
      <c r="M171" s="72"/>
      <c r="N171" s="72"/>
      <c r="O171" s="72"/>
      <c r="P171" s="72"/>
      <c r="Q171" s="72"/>
      <c r="R171" s="6"/>
      <c r="S171" s="6"/>
      <c r="T171" s="6"/>
    </row>
    <row r="172" spans="1:256" ht="12.75" customHeight="1">
      <c r="A172" s="96" t="s">
        <v>207</v>
      </c>
      <c r="B172" s="72"/>
      <c r="C172" s="72"/>
      <c r="D172" s="72"/>
      <c r="E172" s="72"/>
      <c r="F172" s="72"/>
      <c r="G172" s="72"/>
      <c r="H172" s="72"/>
      <c r="I172" s="72"/>
      <c r="J172" s="72"/>
      <c r="K172" s="72"/>
      <c r="L172" s="72"/>
      <c r="M172" s="72"/>
      <c r="N172" s="72"/>
      <c r="O172" s="72"/>
      <c r="P172" s="72"/>
      <c r="Q172" s="72"/>
      <c r="R172" s="6"/>
      <c r="S172" s="6"/>
      <c r="T172" s="6"/>
    </row>
    <row r="173" spans="1:256" ht="12.75" customHeight="1">
      <c r="A173" s="96" t="s">
        <v>208</v>
      </c>
      <c r="B173" s="72"/>
      <c r="C173" s="72"/>
      <c r="D173" s="72"/>
      <c r="E173" s="72"/>
      <c r="F173" s="72"/>
      <c r="G173" s="72"/>
      <c r="H173" s="72"/>
      <c r="I173" s="72"/>
      <c r="J173" s="72"/>
      <c r="K173" s="72"/>
      <c r="L173" s="72"/>
      <c r="M173" s="72"/>
      <c r="N173" s="72"/>
      <c r="O173" s="72"/>
      <c r="P173" s="72"/>
      <c r="Q173" s="72"/>
      <c r="R173" s="6"/>
      <c r="S173" s="6"/>
      <c r="T173" s="6"/>
    </row>
    <row r="174" spans="1:256" ht="24" customHeight="1">
      <c r="A174" s="816" t="s">
        <v>209</v>
      </c>
      <c r="B174" s="816"/>
      <c r="C174" s="816"/>
      <c r="D174" s="816"/>
      <c r="E174" s="816"/>
      <c r="F174" s="816"/>
      <c r="G174" s="816"/>
      <c r="H174" s="816"/>
      <c r="I174" s="816"/>
      <c r="J174" s="816"/>
      <c r="K174" s="816"/>
      <c r="L174" s="816"/>
      <c r="M174" s="816"/>
      <c r="N174" s="816"/>
      <c r="O174" s="816"/>
      <c r="P174" s="816"/>
      <c r="Q174" s="816"/>
      <c r="R174" s="816"/>
      <c r="S174" s="816"/>
      <c r="T174" s="6"/>
    </row>
    <row r="175" spans="1:256" s="52" customFormat="1" ht="24" customHeight="1">
      <c r="A175" s="816" t="s">
        <v>338</v>
      </c>
      <c r="B175" s="816"/>
      <c r="C175" s="816"/>
      <c r="D175" s="816"/>
      <c r="E175" s="816"/>
      <c r="F175" s="816"/>
      <c r="G175" s="816"/>
      <c r="H175" s="816"/>
      <c r="I175" s="816"/>
      <c r="J175" s="816"/>
      <c r="K175" s="816"/>
      <c r="L175" s="816"/>
      <c r="M175" s="816"/>
      <c r="N175" s="816"/>
      <c r="O175" s="816"/>
      <c r="P175" s="816"/>
      <c r="Q175" s="816"/>
      <c r="R175" s="816"/>
      <c r="S175" s="816"/>
      <c r="T175" s="50"/>
      <c r="U175" s="50"/>
      <c r="V175" s="50"/>
      <c r="W175" s="50"/>
      <c r="X175" s="50"/>
      <c r="Y175" s="50"/>
      <c r="Z175" s="50"/>
      <c r="AA175" s="50"/>
      <c r="AB175" s="50"/>
      <c r="AC175" s="50"/>
      <c r="AD175" s="50"/>
      <c r="AE175" s="50"/>
      <c r="AF175" s="50"/>
      <c r="AG175" s="50"/>
      <c r="AH175" s="50"/>
      <c r="AI175" s="51"/>
      <c r="AJ175" s="50"/>
      <c r="AK175" s="50"/>
      <c r="AL175" s="50"/>
      <c r="AM175" s="50"/>
      <c r="AN175" s="50"/>
      <c r="AO175" s="50"/>
      <c r="AP175" s="50"/>
      <c r="AQ175" s="50"/>
      <c r="AR175" s="50"/>
      <c r="AS175" s="50"/>
      <c r="AT175" s="50"/>
      <c r="AU175" s="50"/>
      <c r="AV175" s="50"/>
      <c r="AW175" s="50"/>
      <c r="AX175" s="50"/>
      <c r="AY175" s="50"/>
      <c r="AZ175" s="51"/>
      <c r="BA175" s="50"/>
      <c r="BB175" s="50"/>
      <c r="BC175" s="50"/>
      <c r="BD175" s="50"/>
      <c r="BE175" s="50"/>
      <c r="BF175" s="50"/>
      <c r="BG175" s="50"/>
      <c r="BH175" s="50"/>
      <c r="BI175" s="50"/>
      <c r="BJ175" s="50"/>
      <c r="BK175" s="50"/>
      <c r="BL175" s="50"/>
      <c r="BM175" s="50"/>
      <c r="BN175" s="50"/>
      <c r="BO175" s="50"/>
      <c r="BP175" s="50"/>
      <c r="BQ175" s="51"/>
      <c r="BR175" s="50"/>
      <c r="BS175" s="50"/>
      <c r="BT175" s="50"/>
      <c r="BU175" s="50"/>
      <c r="BV175" s="50"/>
      <c r="BW175" s="50"/>
      <c r="BX175" s="50"/>
      <c r="BY175" s="50"/>
      <c r="BZ175" s="50"/>
      <c r="CA175" s="50"/>
      <c r="CB175" s="50"/>
      <c r="CC175" s="50"/>
      <c r="CD175" s="50"/>
      <c r="CE175" s="50"/>
      <c r="CF175" s="50"/>
      <c r="CG175" s="50"/>
      <c r="CH175" s="51"/>
      <c r="CI175" s="50"/>
      <c r="CJ175" s="50"/>
      <c r="CK175" s="50"/>
      <c r="CL175" s="50"/>
      <c r="CM175" s="50"/>
      <c r="CN175" s="50"/>
      <c r="CO175" s="50"/>
      <c r="CP175" s="50"/>
      <c r="CQ175" s="50"/>
      <c r="CR175" s="50"/>
      <c r="CS175" s="50"/>
      <c r="CT175" s="50"/>
      <c r="CU175" s="50"/>
      <c r="CV175" s="50"/>
      <c r="CW175" s="50"/>
      <c r="CX175" s="50"/>
      <c r="CY175" s="51"/>
      <c r="CZ175" s="50"/>
      <c r="DA175" s="50"/>
      <c r="DB175" s="50"/>
      <c r="DC175" s="50"/>
      <c r="DD175" s="50"/>
      <c r="DE175" s="50"/>
      <c r="DF175" s="50"/>
      <c r="DG175" s="50"/>
      <c r="DH175" s="50"/>
      <c r="DI175" s="50"/>
      <c r="DJ175" s="50"/>
      <c r="DK175" s="50"/>
      <c r="DL175" s="50"/>
      <c r="DM175" s="50"/>
      <c r="DN175" s="50"/>
      <c r="DO175" s="50"/>
      <c r="DP175" s="51"/>
      <c r="DQ175" s="50"/>
      <c r="DR175" s="50"/>
      <c r="DS175" s="50"/>
      <c r="DT175" s="50"/>
      <c r="DU175" s="50"/>
      <c r="DV175" s="50"/>
      <c r="DW175" s="50"/>
      <c r="DX175" s="50"/>
      <c r="DY175" s="50"/>
      <c r="DZ175" s="50"/>
      <c r="EA175" s="50"/>
      <c r="EB175" s="50"/>
      <c r="EC175" s="50"/>
      <c r="ED175" s="50"/>
      <c r="EE175" s="50"/>
      <c r="EF175" s="50"/>
      <c r="EG175" s="51"/>
      <c r="EH175" s="50"/>
      <c r="EI175" s="50"/>
      <c r="EJ175" s="50"/>
      <c r="EK175" s="50"/>
      <c r="EL175" s="50"/>
      <c r="EM175" s="50"/>
      <c r="EN175" s="50"/>
      <c r="EO175" s="50"/>
      <c r="EP175" s="50"/>
      <c r="EQ175" s="50"/>
      <c r="ER175" s="50"/>
      <c r="ES175" s="50"/>
      <c r="ET175" s="50"/>
      <c r="EU175" s="50"/>
      <c r="EV175" s="50"/>
      <c r="EW175" s="50"/>
      <c r="EX175" s="51"/>
      <c r="EY175" s="50"/>
      <c r="EZ175" s="50"/>
      <c r="FA175" s="50"/>
      <c r="FB175" s="50"/>
      <c r="FC175" s="50"/>
      <c r="FD175" s="50"/>
      <c r="FE175" s="50"/>
      <c r="FF175" s="50"/>
      <c r="FG175" s="50"/>
      <c r="FH175" s="50"/>
      <c r="FI175" s="50"/>
      <c r="FJ175" s="50"/>
      <c r="FK175" s="50"/>
      <c r="FL175" s="50"/>
      <c r="FM175" s="50"/>
      <c r="FN175" s="50"/>
      <c r="FO175" s="51"/>
      <c r="FP175" s="50"/>
      <c r="FQ175" s="50"/>
      <c r="FR175" s="50"/>
      <c r="FS175" s="50"/>
      <c r="FT175" s="50"/>
      <c r="FU175" s="50"/>
      <c r="FV175" s="50"/>
      <c r="FW175" s="50"/>
      <c r="FX175" s="50"/>
      <c r="FY175" s="50"/>
      <c r="FZ175" s="50"/>
      <c r="GA175" s="50"/>
      <c r="GB175" s="50"/>
      <c r="GC175" s="50"/>
      <c r="GD175" s="50"/>
      <c r="GE175" s="50"/>
      <c r="GF175" s="51"/>
      <c r="GG175" s="50"/>
      <c r="GH175" s="50"/>
      <c r="GI175" s="50"/>
      <c r="GJ175" s="50"/>
      <c r="GK175" s="50"/>
      <c r="GL175" s="50"/>
      <c r="GM175" s="50"/>
      <c r="GN175" s="50"/>
      <c r="GO175" s="50"/>
      <c r="GP175" s="50"/>
      <c r="GQ175" s="50"/>
      <c r="GR175" s="50"/>
      <c r="GS175" s="50"/>
      <c r="GT175" s="50"/>
      <c r="GU175" s="50"/>
      <c r="GV175" s="50"/>
      <c r="GW175" s="51"/>
      <c r="GX175" s="50"/>
      <c r="GY175" s="50"/>
      <c r="GZ175" s="50"/>
      <c r="HA175" s="50"/>
      <c r="HB175" s="50"/>
      <c r="HC175" s="50"/>
      <c r="HD175" s="50"/>
      <c r="HE175" s="50"/>
      <c r="HF175" s="50"/>
      <c r="HG175" s="50"/>
      <c r="HH175" s="50"/>
      <c r="HI175" s="50"/>
      <c r="HJ175" s="50"/>
      <c r="HK175" s="50"/>
      <c r="HL175" s="50"/>
      <c r="HM175" s="50"/>
      <c r="HN175" s="51"/>
      <c r="HO175" s="50"/>
      <c r="HP175" s="50"/>
      <c r="HQ175" s="50"/>
      <c r="HR175" s="50"/>
      <c r="HS175" s="50"/>
      <c r="HT175" s="50"/>
      <c r="HU175" s="50"/>
      <c r="HV175" s="50"/>
      <c r="HW175" s="50"/>
      <c r="HX175" s="50"/>
      <c r="HY175" s="50"/>
      <c r="HZ175" s="50"/>
      <c r="IA175" s="50"/>
      <c r="IB175" s="50"/>
      <c r="IC175" s="50"/>
      <c r="ID175" s="50"/>
      <c r="IE175" s="51"/>
      <c r="IF175" s="50"/>
      <c r="IG175" s="50"/>
      <c r="IH175" s="50"/>
      <c r="II175" s="50"/>
      <c r="IJ175" s="50"/>
      <c r="IK175" s="50"/>
      <c r="IL175" s="50"/>
      <c r="IM175" s="50"/>
      <c r="IN175" s="50"/>
      <c r="IO175" s="50"/>
      <c r="IP175" s="50"/>
      <c r="IQ175" s="50"/>
      <c r="IR175" s="50"/>
      <c r="IS175" s="50"/>
      <c r="IT175" s="50"/>
      <c r="IU175" s="50"/>
      <c r="IV175" s="51"/>
    </row>
    <row r="176" spans="1:256" ht="12.75" customHeight="1">
      <c r="A176" s="483" t="s">
        <v>339</v>
      </c>
      <c r="B176" s="73"/>
      <c r="C176" s="73"/>
      <c r="D176" s="73"/>
      <c r="E176" s="73"/>
      <c r="F176" s="73"/>
      <c r="G176" s="73"/>
      <c r="H176" s="73"/>
      <c r="I176" s="73"/>
      <c r="J176" s="73"/>
      <c r="K176" s="73"/>
      <c r="L176" s="73"/>
      <c r="M176" s="73"/>
      <c r="N176" s="73"/>
      <c r="O176" s="73"/>
      <c r="P176" s="73"/>
      <c r="Q176" s="73"/>
      <c r="R176" s="6"/>
      <c r="S176" s="6"/>
      <c r="T176" s="6"/>
    </row>
    <row r="177" spans="1:20" ht="12.75" customHeight="1">
      <c r="A177" s="96" t="s">
        <v>210</v>
      </c>
      <c r="B177" s="72"/>
      <c r="C177" s="72"/>
      <c r="D177" s="72"/>
      <c r="E177" s="72"/>
      <c r="F177" s="72"/>
      <c r="G177" s="72"/>
      <c r="H177" s="72"/>
      <c r="I177" s="72"/>
      <c r="J177" s="72"/>
      <c r="K177" s="72"/>
      <c r="L177" s="72"/>
      <c r="M177" s="72"/>
      <c r="N177" s="72"/>
      <c r="O177" s="72"/>
      <c r="P177" s="72"/>
      <c r="Q177" s="72"/>
      <c r="R177" s="6"/>
      <c r="S177" s="6"/>
      <c r="T177" s="6"/>
    </row>
    <row r="178" spans="1:20" ht="12.75" customHeight="1">
      <c r="A178" s="96" t="s">
        <v>211</v>
      </c>
      <c r="B178" s="72"/>
      <c r="C178" s="72"/>
      <c r="D178" s="72"/>
      <c r="E178" s="72"/>
      <c r="F178" s="72"/>
      <c r="G178" s="72"/>
      <c r="H178" s="72"/>
      <c r="I178" s="72"/>
      <c r="J178" s="72"/>
      <c r="K178" s="72"/>
      <c r="L178" s="72"/>
      <c r="M178" s="72"/>
      <c r="N178" s="72"/>
      <c r="O178" s="72"/>
      <c r="P178" s="72"/>
      <c r="Q178" s="72"/>
      <c r="R178" s="6"/>
      <c r="S178" s="6"/>
      <c r="T178" s="6"/>
    </row>
    <row r="179" spans="1:20" ht="12.75" customHeight="1">
      <c r="A179" s="96" t="s">
        <v>212</v>
      </c>
      <c r="B179" s="72"/>
      <c r="C179" s="72"/>
      <c r="D179" s="72"/>
      <c r="E179" s="72"/>
      <c r="F179" s="72"/>
      <c r="G179" s="72"/>
      <c r="H179" s="72"/>
      <c r="I179" s="72"/>
      <c r="J179" s="72"/>
      <c r="K179" s="72"/>
      <c r="L179" s="72"/>
      <c r="M179" s="72"/>
      <c r="N179" s="72"/>
      <c r="O179" s="72"/>
      <c r="P179" s="72"/>
      <c r="Q179" s="72"/>
      <c r="R179" s="6"/>
      <c r="S179" s="6"/>
      <c r="T179" s="6"/>
    </row>
    <row r="180" spans="1:20" ht="12.75" customHeight="1">
      <c r="A180" s="96" t="s">
        <v>213</v>
      </c>
      <c r="B180" s="72"/>
      <c r="C180" s="72"/>
      <c r="D180" s="72"/>
      <c r="E180" s="72"/>
      <c r="F180" s="72"/>
      <c r="G180" s="72"/>
      <c r="H180" s="72"/>
      <c r="I180" s="72"/>
      <c r="J180" s="72"/>
      <c r="K180" s="72"/>
      <c r="L180" s="72"/>
      <c r="M180" s="72"/>
      <c r="N180" s="72"/>
      <c r="O180" s="72"/>
      <c r="P180" s="72"/>
      <c r="Q180" s="72"/>
      <c r="R180" s="6"/>
      <c r="S180" s="6"/>
      <c r="T180" s="6"/>
    </row>
    <row r="181" spans="1:20" ht="12.75" customHeight="1">
      <c r="A181" s="97" t="s">
        <v>214</v>
      </c>
      <c r="B181" s="74"/>
      <c r="C181" s="74"/>
      <c r="D181" s="74"/>
      <c r="E181" s="74"/>
      <c r="F181" s="74"/>
      <c r="G181" s="74"/>
      <c r="H181" s="74"/>
      <c r="I181" s="74"/>
      <c r="J181" s="74"/>
      <c r="K181" s="74"/>
      <c r="L181" s="74"/>
      <c r="M181" s="74"/>
      <c r="N181" s="74"/>
      <c r="O181" s="74"/>
      <c r="P181" s="74"/>
      <c r="Q181" s="74"/>
      <c r="R181" s="6"/>
      <c r="S181" s="6"/>
      <c r="T181" s="6"/>
    </row>
    <row r="182" spans="1:20" ht="12.75" customHeight="1">
      <c r="A182" s="55" t="s">
        <v>340</v>
      </c>
      <c r="B182" s="50"/>
      <c r="C182" s="50"/>
      <c r="D182" s="50"/>
      <c r="E182" s="50"/>
      <c r="F182" s="50"/>
      <c r="G182" s="50"/>
      <c r="H182" s="50"/>
      <c r="I182" s="50"/>
      <c r="J182" s="50"/>
      <c r="K182" s="50"/>
      <c r="L182" s="50"/>
      <c r="M182" s="50"/>
      <c r="N182" s="50"/>
      <c r="O182" s="50"/>
      <c r="P182" s="50"/>
      <c r="Q182" s="50"/>
      <c r="R182" s="6"/>
      <c r="S182" s="6"/>
      <c r="T182" s="6"/>
    </row>
    <row r="183" spans="1:20" ht="12.75" customHeight="1">
      <c r="A183" s="97" t="s">
        <v>215</v>
      </c>
      <c r="B183" s="55"/>
      <c r="C183" s="55"/>
      <c r="D183" s="55"/>
      <c r="E183" s="55"/>
      <c r="F183" s="55"/>
      <c r="G183" s="55"/>
      <c r="H183" s="55"/>
      <c r="I183" s="55"/>
      <c r="J183" s="55"/>
      <c r="K183" s="55"/>
      <c r="L183" s="55"/>
      <c r="M183" s="55"/>
      <c r="N183" s="55"/>
      <c r="O183" s="55"/>
      <c r="P183" s="55"/>
      <c r="Q183" s="55"/>
      <c r="R183" s="6"/>
      <c r="S183" s="6"/>
      <c r="T183" s="6"/>
    </row>
    <row r="184" spans="1:20" ht="12.75" customHeight="1">
      <c r="A184" s="55" t="s">
        <v>216</v>
      </c>
      <c r="B184" s="55"/>
      <c r="C184" s="55"/>
      <c r="D184" s="55"/>
      <c r="E184" s="55"/>
      <c r="F184" s="55"/>
      <c r="G184" s="55"/>
      <c r="H184" s="55"/>
      <c r="I184" s="55"/>
      <c r="J184" s="55"/>
      <c r="K184" s="55"/>
      <c r="L184" s="55"/>
      <c r="M184" s="55"/>
      <c r="N184" s="55"/>
      <c r="O184" s="55"/>
      <c r="P184" s="55"/>
      <c r="Q184" s="55"/>
      <c r="R184" s="6"/>
      <c r="S184" s="6"/>
      <c r="T184" s="6"/>
    </row>
    <row r="185" spans="1:20" ht="13.2" customHeight="1">
      <c r="A185" s="55"/>
      <c r="B185" s="55"/>
      <c r="C185" s="55"/>
      <c r="D185" s="55"/>
      <c r="E185" s="55"/>
      <c r="F185" s="55"/>
      <c r="G185" s="55"/>
      <c r="H185" s="55"/>
      <c r="I185" s="55"/>
      <c r="J185" s="55"/>
      <c r="K185" s="55"/>
      <c r="L185" s="55"/>
      <c r="M185" s="55"/>
      <c r="N185" s="55"/>
      <c r="O185" s="55"/>
      <c r="P185" s="55"/>
      <c r="Q185" s="55"/>
      <c r="R185" s="6"/>
      <c r="S185" s="6"/>
      <c r="T185" s="6"/>
    </row>
    <row r="186" spans="1:20" ht="13.2" customHeight="1">
      <c r="A186" s="75" t="s">
        <v>85</v>
      </c>
      <c r="B186" s="76"/>
      <c r="C186" s="76"/>
      <c r="D186" s="6"/>
      <c r="E186" s="76"/>
      <c r="F186" s="76"/>
      <c r="G186" s="76"/>
      <c r="H186" s="76"/>
      <c r="I186" s="76"/>
      <c r="J186" s="76"/>
      <c r="K186" s="76"/>
      <c r="L186" s="76"/>
      <c r="M186" s="76"/>
      <c r="N186" s="76"/>
      <c r="O186" s="76"/>
      <c r="P186" s="76"/>
      <c r="Q186" s="76"/>
      <c r="R186" s="6"/>
      <c r="S186" s="6"/>
      <c r="T186" s="6"/>
    </row>
  </sheetData>
  <mergeCells count="4">
    <mergeCell ref="A3:G3"/>
    <mergeCell ref="B8:S8"/>
    <mergeCell ref="A174:S174"/>
    <mergeCell ref="A175:S175"/>
  </mergeCells>
  <hyperlinks>
    <hyperlink ref="A186" r:id="rId1" display="© Commonwealth of Australia 2009" xr:uid="{5710A032-0485-4443-9C7E-D071C0711472}"/>
  </hyperlinks>
  <pageMargins left="0.7" right="0.7" top="0.75" bottom="0.75" header="0.3" footer="0.3"/>
  <pageSetup paperSize="9" scale="56" orientation="landscape" verticalDpi="0" r:id="rId2"/>
  <rowBreaks count="2" manualBreakCount="2">
    <brk id="59" max="18" man="1"/>
    <brk id="127" max="18" man="1"/>
  </rowBreaks>
  <drawing r:id="rId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7FEBDE-ED88-4FF9-858F-A5305B116553}">
  <sheetPr>
    <tabColor theme="1"/>
  </sheetPr>
  <dimension ref="A1"/>
  <sheetViews>
    <sheetView workbookViewId="0">
      <selection activeCell="E11" sqref="A1:XFD1048576"/>
    </sheetView>
  </sheetViews>
  <sheetFormatPr defaultColWidth="8.88671875" defaultRowHeight="14.4"/>
  <cols>
    <col min="1" max="16384" width="8.88671875" style="441"/>
  </cols>
  <sheetData/>
  <pageMargins left="0.7" right="0.7" top="0.75" bottom="0.75" header="0.3" footer="0.3"/>
</worksheet>
</file>

<file path=xl/worksheets/sheet5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ADBAA7-A438-4365-8CC7-2B7419E3E1DF}">
  <sheetPr>
    <tabColor rgb="FF7030A0"/>
  </sheetPr>
  <dimension ref="A1:J30"/>
  <sheetViews>
    <sheetView zoomScale="85" zoomScaleNormal="85" workbookViewId="0">
      <pane ySplit="1" topLeftCell="A4" activePane="bottomLeft" state="frozen"/>
      <selection activeCell="H37" sqref="H37"/>
      <selection pane="bottomLeft" activeCell="J19" sqref="J19"/>
    </sheetView>
  </sheetViews>
  <sheetFormatPr defaultColWidth="15.6640625" defaultRowHeight="13.2"/>
  <cols>
    <col min="1" max="16384" width="15.6640625" style="187"/>
  </cols>
  <sheetData>
    <row r="1" spans="1:10" s="186" customFormat="1" ht="60" customHeight="1"/>
    <row r="2" spans="1:10" ht="15.75" customHeight="1">
      <c r="A2" s="88" t="s">
        <v>311</v>
      </c>
    </row>
    <row r="3" spans="1:10" ht="15.75" customHeight="1">
      <c r="A3" s="88" t="s">
        <v>532</v>
      </c>
    </row>
    <row r="4" spans="1:10" ht="15.75" customHeight="1">
      <c r="A4" s="88" t="s">
        <v>312</v>
      </c>
    </row>
    <row r="6" spans="1:10" ht="15.75" customHeight="1">
      <c r="A6" s="88" t="s">
        <v>254</v>
      </c>
    </row>
    <row r="7" spans="1:10" ht="12.75" customHeight="1">
      <c r="A7" s="188" t="s">
        <v>255</v>
      </c>
      <c r="B7" s="187" t="s">
        <v>313</v>
      </c>
    </row>
    <row r="9" spans="1:10" ht="26.25" customHeight="1">
      <c r="A9" s="92" t="s">
        <v>531</v>
      </c>
    </row>
    <row r="10" spans="1:10" ht="26.25" customHeight="1">
      <c r="A10" s="802" t="s">
        <v>367</v>
      </c>
      <c r="B10" s="819"/>
      <c r="C10" s="823" t="s">
        <v>289</v>
      </c>
      <c r="D10" s="823" t="s">
        <v>377</v>
      </c>
      <c r="E10" s="823" t="s">
        <v>378</v>
      </c>
      <c r="F10" s="823" t="s">
        <v>37</v>
      </c>
    </row>
    <row r="11" spans="1:10" ht="26.25" customHeight="1">
      <c r="B11" s="92" t="s">
        <v>314</v>
      </c>
    </row>
    <row r="12" spans="1:10">
      <c r="B12" s="824" t="s">
        <v>222</v>
      </c>
      <c r="C12" s="191">
        <v>0</v>
      </c>
      <c r="D12" s="191">
        <v>0</v>
      </c>
      <c r="E12" s="191">
        <v>0</v>
      </c>
      <c r="F12" s="191">
        <v>0</v>
      </c>
    </row>
    <row r="13" spans="1:10">
      <c r="B13" s="824" t="s">
        <v>315</v>
      </c>
      <c r="C13" s="191">
        <v>35.6</v>
      </c>
      <c r="D13" s="191">
        <v>17.3</v>
      </c>
      <c r="E13" s="191">
        <v>5.5</v>
      </c>
      <c r="F13" s="191">
        <v>56.3</v>
      </c>
    </row>
    <row r="14" spans="1:10">
      <c r="B14" s="824" t="s">
        <v>283</v>
      </c>
      <c r="C14" s="191">
        <v>76</v>
      </c>
      <c r="D14" s="191">
        <v>70.099999999999994</v>
      </c>
      <c r="E14" s="191">
        <v>21.9</v>
      </c>
      <c r="F14" s="191">
        <v>170.2</v>
      </c>
    </row>
    <row r="15" spans="1:10">
      <c r="B15" s="824" t="s">
        <v>284</v>
      </c>
      <c r="C15" s="191">
        <v>36.1</v>
      </c>
      <c r="D15" s="191">
        <v>21.8</v>
      </c>
      <c r="E15" s="191">
        <v>6.3</v>
      </c>
      <c r="F15" s="191">
        <v>67.7</v>
      </c>
    </row>
    <row r="16" spans="1:10" ht="13.2" customHeight="1">
      <c r="B16" s="824" t="s">
        <v>316</v>
      </c>
      <c r="C16" s="191">
        <v>12</v>
      </c>
      <c r="D16" s="324">
        <v>4.5999999999999996</v>
      </c>
      <c r="E16" s="325">
        <v>0</v>
      </c>
      <c r="F16" s="191">
        <v>13.2</v>
      </c>
      <c r="H16" s="514" t="s">
        <v>218</v>
      </c>
      <c r="I16" s="487" t="s">
        <v>872</v>
      </c>
      <c r="J16" s="516" t="s">
        <v>873</v>
      </c>
    </row>
    <row r="17" spans="1:10" ht="13.8">
      <c r="B17" s="824" t="s">
        <v>317</v>
      </c>
      <c r="C17" s="191">
        <v>8</v>
      </c>
      <c r="D17" s="326">
        <v>5</v>
      </c>
      <c r="E17" s="327">
        <v>1.5</v>
      </c>
      <c r="F17" s="191">
        <v>16.899999999999999</v>
      </c>
      <c r="H17" s="406" t="s">
        <v>345</v>
      </c>
      <c r="I17" s="407">
        <f>SUM(D16:E18)</f>
        <v>11.1</v>
      </c>
      <c r="J17" s="517"/>
    </row>
    <row r="18" spans="1:10" ht="13.8">
      <c r="B18" s="824" t="s">
        <v>286</v>
      </c>
      <c r="C18" s="191">
        <v>0</v>
      </c>
      <c r="D18" s="328">
        <v>0</v>
      </c>
      <c r="E18" s="329">
        <v>0</v>
      </c>
      <c r="F18" s="191">
        <v>0</v>
      </c>
      <c r="H18" s="408" t="s">
        <v>346</v>
      </c>
      <c r="I18" s="409">
        <f>SUM(D19:E19)</f>
        <v>154.5</v>
      </c>
      <c r="J18" s="517"/>
    </row>
    <row r="19" spans="1:10">
      <c r="B19" s="824" t="s">
        <v>37</v>
      </c>
      <c r="C19" s="191">
        <v>166.9</v>
      </c>
      <c r="D19" s="330">
        <v>121.4</v>
      </c>
      <c r="E19" s="331">
        <v>33.1</v>
      </c>
      <c r="F19" s="191">
        <v>325</v>
      </c>
      <c r="H19" s="293" t="s">
        <v>616</v>
      </c>
      <c r="I19" s="410">
        <f>I17/I18*100</f>
        <v>7.1844660194174752</v>
      </c>
      <c r="J19" s="518">
        <f>SUM(E16:E18)/E19*100</f>
        <v>4.5317220543806647</v>
      </c>
    </row>
    <row r="22" spans="1:10">
      <c r="A22" s="89" t="s">
        <v>260</v>
      </c>
      <c r="B22" s="89" t="s">
        <v>261</v>
      </c>
    </row>
    <row r="23" spans="1:10">
      <c r="A23" s="89" t="s">
        <v>260</v>
      </c>
      <c r="B23" s="89" t="s">
        <v>262</v>
      </c>
    </row>
    <row r="24" spans="1:10">
      <c r="A24" s="89" t="s">
        <v>263</v>
      </c>
      <c r="B24" s="89" t="s">
        <v>264</v>
      </c>
    </row>
    <row r="26" spans="1:10">
      <c r="A26" s="89" t="s">
        <v>265</v>
      </c>
      <c r="B26" s="89" t="s">
        <v>266</v>
      </c>
    </row>
    <row r="27" spans="1:10">
      <c r="A27" s="89" t="s">
        <v>267</v>
      </c>
      <c r="B27" s="89" t="s">
        <v>268</v>
      </c>
    </row>
    <row r="28" spans="1:10">
      <c r="A28" s="89" t="s">
        <v>273</v>
      </c>
      <c r="B28" s="89" t="s">
        <v>274</v>
      </c>
    </row>
    <row r="29" spans="1:10">
      <c r="A29" s="192" t="s">
        <v>269</v>
      </c>
    </row>
    <row r="30" spans="1:10">
      <c r="A30" s="192" t="s">
        <v>270</v>
      </c>
    </row>
  </sheetData>
  <mergeCells count="13">
    <mergeCell ref="B17"/>
    <mergeCell ref="B18"/>
    <mergeCell ref="B19"/>
    <mergeCell ref="B12"/>
    <mergeCell ref="B13"/>
    <mergeCell ref="B14"/>
    <mergeCell ref="B15"/>
    <mergeCell ref="B16"/>
    <mergeCell ref="A10:B10"/>
    <mergeCell ref="C10"/>
    <mergeCell ref="D10"/>
    <mergeCell ref="E10"/>
    <mergeCell ref="F10"/>
  </mergeCells>
  <pageMargins left="0.75" right="0.75" top="1" bottom="1" header="0.5" footer="0.5"/>
  <headerFooter alignWithMargins="0"/>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8EDFDB-4E08-495E-9FB4-598AF0BBAA86}">
  <sheetPr>
    <tabColor rgb="FF92D050"/>
  </sheetPr>
  <dimension ref="B1:X49"/>
  <sheetViews>
    <sheetView zoomScale="70" zoomScaleNormal="70" workbookViewId="0">
      <selection activeCell="H8" sqref="H8"/>
    </sheetView>
  </sheetViews>
  <sheetFormatPr defaultColWidth="9.109375" defaultRowHeight="14.4"/>
  <cols>
    <col min="4" max="4" width="28.5546875" customWidth="1"/>
    <col min="5" max="5" width="11.33203125" customWidth="1"/>
    <col min="6" max="6" width="13.33203125" customWidth="1"/>
    <col min="7" max="7" width="18.88671875" customWidth="1"/>
    <col min="8" max="8" width="13.33203125" customWidth="1"/>
    <col min="9" max="9" width="6.5546875" customWidth="1"/>
    <col min="10" max="10" width="16.33203125" customWidth="1"/>
    <col min="11" max="11" width="13.88671875" customWidth="1"/>
    <col min="12" max="12" width="16.6640625" customWidth="1"/>
    <col min="13" max="32" width="8.88671875" customWidth="1"/>
  </cols>
  <sheetData>
    <row r="1" spans="2:24">
      <c r="B1" s="4"/>
      <c r="C1" s="4"/>
      <c r="D1" s="4"/>
      <c r="E1" s="4"/>
      <c r="F1" s="4"/>
      <c r="G1" s="4"/>
      <c r="H1" s="4"/>
      <c r="I1" s="4"/>
      <c r="J1" s="4"/>
      <c r="K1" s="4"/>
      <c r="L1" s="4"/>
      <c r="M1" s="4"/>
    </row>
    <row r="2" spans="2:24" ht="15.6">
      <c r="B2" s="4"/>
      <c r="C2" s="4"/>
      <c r="D2" s="210" t="s">
        <v>607</v>
      </c>
      <c r="E2" s="4"/>
      <c r="F2" s="4"/>
      <c r="G2" s="4"/>
      <c r="H2" s="4"/>
      <c r="I2" s="4"/>
      <c r="J2" s="4"/>
      <c r="K2" s="4"/>
      <c r="L2" s="4"/>
      <c r="M2" s="4"/>
    </row>
    <row r="3" spans="2:24" ht="15.6">
      <c r="B3" s="4"/>
      <c r="C3" s="4"/>
      <c r="D3" s="210" t="s">
        <v>604</v>
      </c>
      <c r="E3" s="4"/>
      <c r="F3" s="4"/>
      <c r="G3" s="4"/>
      <c r="H3" s="4"/>
      <c r="I3" s="4"/>
      <c r="J3" s="4"/>
      <c r="K3" s="4"/>
      <c r="L3" s="4"/>
      <c r="M3" s="4"/>
      <c r="U3" s="338"/>
      <c r="V3" s="338"/>
      <c r="W3" s="338"/>
      <c r="X3" s="338"/>
    </row>
    <row r="4" spans="2:24" ht="15.6">
      <c r="B4" s="4"/>
      <c r="C4" s="4"/>
      <c r="D4" s="210"/>
      <c r="E4" s="4"/>
      <c r="F4" s="4"/>
      <c r="G4" s="4"/>
      <c r="H4" s="4"/>
      <c r="I4" s="4"/>
      <c r="J4" s="4"/>
      <c r="K4" s="4"/>
      <c r="L4" s="4"/>
      <c r="M4" s="4"/>
      <c r="U4" s="338"/>
      <c r="V4" s="338"/>
      <c r="W4" s="338"/>
      <c r="X4" s="338"/>
    </row>
    <row r="5" spans="2:24" ht="15.6">
      <c r="B5" s="4"/>
      <c r="C5" s="209"/>
      <c r="D5" s="243" t="s">
        <v>600</v>
      </c>
      <c r="E5" s="209"/>
      <c r="F5" s="209"/>
      <c r="G5" s="209"/>
      <c r="H5" s="209"/>
      <c r="I5" s="209"/>
      <c r="J5" s="209"/>
      <c r="K5" s="4"/>
      <c r="L5" s="4"/>
      <c r="M5" s="4"/>
      <c r="U5" s="771" t="s">
        <v>473</v>
      </c>
      <c r="V5" s="339" t="s">
        <v>502</v>
      </c>
      <c r="W5" s="338"/>
      <c r="X5" s="340" t="s">
        <v>503</v>
      </c>
    </row>
    <row r="6" spans="2:24" ht="15.6">
      <c r="B6" s="4"/>
      <c r="C6" s="209"/>
      <c r="D6" s="210"/>
      <c r="E6" s="209"/>
      <c r="F6" s="209"/>
      <c r="G6" s="209"/>
      <c r="H6" s="209"/>
      <c r="I6" s="209"/>
      <c r="J6" s="209"/>
      <c r="K6" s="4"/>
      <c r="L6" s="4"/>
      <c r="M6" s="4"/>
      <c r="U6" s="771"/>
      <c r="V6" s="341" t="s">
        <v>367</v>
      </c>
      <c r="W6" s="338"/>
      <c r="X6" s="341" t="s">
        <v>367</v>
      </c>
    </row>
    <row r="7" spans="2:24" ht="15.6">
      <c r="B7" s="4"/>
      <c r="C7" s="209"/>
      <c r="D7" s="234" t="s">
        <v>601</v>
      </c>
      <c r="E7" s="235"/>
      <c r="F7" s="209"/>
      <c r="G7" s="246" t="s">
        <v>603</v>
      </c>
      <c r="H7" s="247"/>
      <c r="I7" s="209"/>
      <c r="J7" s="209"/>
      <c r="K7" s="4"/>
      <c r="L7" s="4"/>
      <c r="M7" s="4"/>
      <c r="U7" s="338"/>
      <c r="V7" s="342"/>
      <c r="W7" s="338"/>
      <c r="X7" s="343">
        <f>'NHS - Communality (DataLab)'!Y32</f>
        <v>0</v>
      </c>
    </row>
    <row r="8" spans="2:24" ht="15.6">
      <c r="B8" s="4"/>
      <c r="C8" s="209"/>
      <c r="D8" s="242" t="s">
        <v>597</v>
      </c>
      <c r="E8" s="235"/>
      <c r="F8" s="209"/>
      <c r="G8" s="237" t="s">
        <v>430</v>
      </c>
      <c r="H8" s="244">
        <f>'NATSIHS - Communality (DataLab)'!$Y$35</f>
        <v>1779</v>
      </c>
      <c r="I8" s="209"/>
      <c r="J8" s="209"/>
      <c r="K8" s="4"/>
      <c r="L8" s="4"/>
      <c r="M8" s="4"/>
      <c r="U8" s="338"/>
      <c r="V8" s="342"/>
      <c r="W8" s="338"/>
      <c r="X8" s="342">
        <f>COUNTA('NHS - Communality (DataLab)'!D10:G10)</f>
        <v>4</v>
      </c>
    </row>
    <row r="9" spans="2:24" ht="15.6">
      <c r="B9" s="4"/>
      <c r="C9" s="209"/>
      <c r="D9" s="240" t="s">
        <v>598</v>
      </c>
      <c r="E9" s="236"/>
      <c r="F9" s="209"/>
      <c r="G9" s="238" t="s">
        <v>472</v>
      </c>
      <c r="H9" s="245">
        <f>COUNTA('NATSIHS - Communality (DataLab)'!D7:G7)</f>
        <v>4</v>
      </c>
      <c r="I9" s="209"/>
      <c r="J9" s="209"/>
      <c r="K9" s="4"/>
      <c r="L9" s="4"/>
      <c r="M9" s="4"/>
      <c r="U9" s="344"/>
      <c r="V9" s="342"/>
      <c r="W9" s="338"/>
      <c r="X9" s="342"/>
    </row>
    <row r="10" spans="2:24" ht="15.6">
      <c r="B10" s="4"/>
      <c r="C10" s="209"/>
      <c r="D10" s="240" t="s">
        <v>599</v>
      </c>
      <c r="E10" s="236"/>
      <c r="F10" s="209"/>
      <c r="G10" s="209"/>
      <c r="H10" s="209"/>
      <c r="I10" s="209"/>
      <c r="J10" s="209"/>
      <c r="K10" s="4"/>
      <c r="L10" s="4"/>
      <c r="M10" s="4"/>
      <c r="U10" s="345" t="s">
        <v>420</v>
      </c>
      <c r="V10" s="342"/>
      <c r="W10" s="338"/>
      <c r="X10" s="342"/>
    </row>
    <row r="11" spans="2:24" ht="15.6">
      <c r="B11" s="4"/>
      <c r="C11" s="209"/>
      <c r="D11" s="240" t="s">
        <v>602</v>
      </c>
      <c r="E11" s="236"/>
      <c r="F11" s="209"/>
      <c r="G11" s="209"/>
      <c r="H11" s="209"/>
      <c r="I11" s="209"/>
      <c r="J11" s="209"/>
      <c r="K11" s="4"/>
      <c r="L11" s="4"/>
      <c r="M11" s="4"/>
      <c r="U11" s="346" t="s">
        <v>415</v>
      </c>
      <c r="V11" s="347">
        <f>'NATSIHS - Communality (DataLab)'!I10</f>
        <v>0.64396296999999991</v>
      </c>
      <c r="W11" s="338"/>
      <c r="X11" s="347">
        <f>'NHS - Communality (DataLab)'!I13</f>
        <v>0.67690728</v>
      </c>
    </row>
    <row r="12" spans="2:24" ht="15.6">
      <c r="B12" s="4"/>
      <c r="C12" s="209"/>
      <c r="D12" s="241" t="s">
        <v>1096</v>
      </c>
      <c r="E12" s="239"/>
      <c r="F12" s="209"/>
      <c r="G12" s="209"/>
      <c r="H12" s="209"/>
      <c r="I12" s="209"/>
      <c r="J12" s="209"/>
      <c r="K12" s="4"/>
      <c r="L12" s="4"/>
      <c r="M12" s="4"/>
      <c r="U12" s="346"/>
      <c r="V12" s="347"/>
      <c r="W12" s="338"/>
      <c r="X12" s="347"/>
    </row>
    <row r="13" spans="2:24" ht="15.6">
      <c r="B13" s="4"/>
      <c r="C13" s="209"/>
      <c r="D13" s="4"/>
      <c r="E13" s="4"/>
      <c r="F13" s="4"/>
      <c r="G13" s="4"/>
      <c r="H13" s="4"/>
      <c r="I13" s="209"/>
      <c r="J13" s="209"/>
      <c r="K13" s="4"/>
      <c r="L13" s="4"/>
      <c r="M13" s="4"/>
      <c r="U13" s="346" t="s">
        <v>350</v>
      </c>
      <c r="V13" s="347">
        <f>'NATSIHS - Communality (DataLab)'!I11</f>
        <v>0.51326884860900002</v>
      </c>
      <c r="W13" s="338"/>
      <c r="X13" s="347">
        <f>'NHS - Communality (DataLab)'!I14</f>
        <v>0.57998970999999999</v>
      </c>
    </row>
    <row r="14" spans="2:24" ht="15.6">
      <c r="B14" s="4"/>
      <c r="C14" s="209"/>
      <c r="D14" s="212" t="s">
        <v>447</v>
      </c>
      <c r="E14" s="213" t="str">
        <f>'NATSIHS - Communality (DataLab)'!U41</f>
        <v>Eigenvalue</v>
      </c>
      <c r="F14" s="213" t="str">
        <f>'NATSIHS - Communality (DataLab)'!V41</f>
        <v>Difference</v>
      </c>
      <c r="G14" s="213" t="str">
        <f>'NATSIHS - Communality (DataLab)'!W41</f>
        <v>Proportion</v>
      </c>
      <c r="H14" s="213" t="str">
        <f>'NATSIHS - Communality (DataLab)'!X41</f>
        <v>Cumulative</v>
      </c>
      <c r="I14" s="209"/>
      <c r="J14" s="209"/>
      <c r="K14" s="4"/>
      <c r="L14" s="4"/>
      <c r="M14" s="4"/>
      <c r="U14" s="346" t="s">
        <v>349</v>
      </c>
      <c r="V14" s="347">
        <f>'NATSIHS - Communality (DataLab)'!I12</f>
        <v>0.72715673059999997</v>
      </c>
      <c r="W14" s="338"/>
      <c r="X14" s="347">
        <f>'NHS - Communality (DataLab)'!I15</f>
        <v>0.69871117999999999</v>
      </c>
    </row>
    <row r="15" spans="2:24" ht="15.6">
      <c r="B15" s="4"/>
      <c r="C15" s="209"/>
      <c r="D15" s="229">
        <v>1</v>
      </c>
      <c r="E15" s="248">
        <f>'NATSIHS - Communality (DataLab)'!U43</f>
        <v>1.8884300000000001</v>
      </c>
      <c r="F15" s="230">
        <f>'NATSIHS - Communality (DataLab)'!V43</f>
        <v>0.342331</v>
      </c>
      <c r="G15" s="230">
        <f>'NATSIHS - Communality (DataLab)'!W43</f>
        <v>0.1888</v>
      </c>
      <c r="H15" s="230">
        <f>'NATSIHS - Communality (DataLab)'!X43</f>
        <v>0.1888</v>
      </c>
      <c r="I15" s="209"/>
      <c r="J15" s="209"/>
      <c r="K15" s="4"/>
      <c r="L15" s="4"/>
      <c r="M15" s="4"/>
      <c r="U15" s="346" t="s">
        <v>431</v>
      </c>
      <c r="V15" s="347">
        <f>'NATSIHS - Communality (DataLab)'!I13</f>
        <v>0.59886500490000005</v>
      </c>
      <c r="W15" s="338"/>
      <c r="X15" s="347">
        <f>'NHS - Communality (DataLab)'!I16</f>
        <v>0.69714299000000002</v>
      </c>
    </row>
    <row r="16" spans="2:24" ht="15.6">
      <c r="B16" s="4"/>
      <c r="C16" s="209"/>
      <c r="D16" s="220">
        <v>2</v>
      </c>
      <c r="E16" s="249">
        <f>'NATSIHS - Communality (DataLab)'!U44</f>
        <v>1.5461</v>
      </c>
      <c r="F16" s="211">
        <f>'NATSIHS - Communality (DataLab)'!V44</f>
        <v>0.27696500000000002</v>
      </c>
      <c r="G16" s="211">
        <f>'NATSIHS - Communality (DataLab)'!W44</f>
        <v>0.15459999999999999</v>
      </c>
      <c r="H16" s="211">
        <f>'NATSIHS - Communality (DataLab)'!X44</f>
        <v>0.34350000000000003</v>
      </c>
      <c r="I16" s="209"/>
      <c r="J16" s="209"/>
      <c r="K16" s="4"/>
      <c r="L16" s="4"/>
      <c r="M16" s="4"/>
      <c r="U16" s="346" t="s">
        <v>417</v>
      </c>
      <c r="V16" s="347">
        <f>'NATSIHS - Communality (DataLab)'!I14</f>
        <v>0.58790227380000004</v>
      </c>
      <c r="W16" s="338"/>
      <c r="X16" s="347">
        <f>'NHS - Communality (DataLab)'!I17</f>
        <v>0.52191220440000008</v>
      </c>
    </row>
    <row r="17" spans="2:24" ht="15.6">
      <c r="B17" s="4"/>
      <c r="C17" s="209"/>
      <c r="D17" s="220">
        <v>3</v>
      </c>
      <c r="E17" s="249">
        <f>'NATSIHS - Communality (DataLab)'!U45</f>
        <v>1.2691300000000001</v>
      </c>
      <c r="F17" s="211">
        <f>'NATSIHS - Communality (DataLab)'!V45</f>
        <v>0.232958</v>
      </c>
      <c r="G17" s="211">
        <f>'NATSIHS - Communality (DataLab)'!W45</f>
        <v>0.12690000000000001</v>
      </c>
      <c r="H17" s="211">
        <f>'NATSIHS - Communality (DataLab)'!X45</f>
        <v>0.47039999999999998</v>
      </c>
      <c r="I17" s="209"/>
      <c r="J17" s="209"/>
      <c r="K17" s="4"/>
      <c r="L17" s="4"/>
      <c r="M17" s="4"/>
      <c r="U17" s="346" t="s">
        <v>61</v>
      </c>
      <c r="V17" s="347">
        <f>'NATSIHS - Communality (DataLab)'!I15</f>
        <v>0.51437666596900011</v>
      </c>
      <c r="W17" s="338"/>
      <c r="X17" s="347">
        <f>'NHS - Communality (DataLab)'!I18</f>
        <v>0.52206277999999995</v>
      </c>
    </row>
    <row r="18" spans="2:24" ht="15.6">
      <c r="B18" s="4"/>
      <c r="C18" s="209"/>
      <c r="D18" s="220">
        <v>4</v>
      </c>
      <c r="E18" s="250">
        <f>'NATSIHS - Communality (DataLab)'!U46</f>
        <v>1.03617</v>
      </c>
      <c r="F18" s="211">
        <f>'NATSIHS - Communality (DataLab)'!V46</f>
        <v>0.106665</v>
      </c>
      <c r="G18" s="211">
        <f>'NATSIHS - Communality (DataLab)'!W46</f>
        <v>0.1036</v>
      </c>
      <c r="H18" s="211">
        <f>'NATSIHS - Communality (DataLab)'!X46</f>
        <v>0.57399999999999995</v>
      </c>
      <c r="I18" s="209"/>
      <c r="J18" s="209"/>
      <c r="K18" s="4"/>
      <c r="L18" s="4"/>
      <c r="M18" s="4"/>
      <c r="U18" s="346" t="s">
        <v>4</v>
      </c>
      <c r="V18" s="347">
        <f>'NATSIHS - Communality (DataLab)'!I16</f>
        <v>0.66346057889999999</v>
      </c>
      <c r="W18" s="338"/>
      <c r="X18" s="347">
        <f>'NHS - Communality (DataLab)'!I19</f>
        <v>0.42395122569999999</v>
      </c>
    </row>
    <row r="19" spans="2:24" ht="15.6">
      <c r="B19" s="4"/>
      <c r="C19" s="209"/>
      <c r="D19" s="220">
        <v>5</v>
      </c>
      <c r="E19" s="211">
        <f>'NATSIHS - Communality (DataLab)'!U47</f>
        <v>0.929508</v>
      </c>
      <c r="F19" s="211">
        <f>'NATSIHS - Communality (DataLab)'!V47</f>
        <v>6.63165E-2</v>
      </c>
      <c r="G19" s="211">
        <f>'NATSIHS - Communality (DataLab)'!W47</f>
        <v>9.2999999999999999E-2</v>
      </c>
      <c r="H19" s="211">
        <f>'NATSIHS - Communality (DataLab)'!X47</f>
        <v>0.66690000000000005</v>
      </c>
      <c r="I19" s="209"/>
      <c r="J19" s="209"/>
      <c r="K19" s="4"/>
      <c r="L19" s="4"/>
      <c r="M19" s="4"/>
      <c r="U19" s="346" t="s">
        <v>501</v>
      </c>
      <c r="V19" s="347">
        <f>'NATSIHS - Communality (DataLab)'!I17</f>
        <v>0.60112294522499998</v>
      </c>
      <c r="W19" s="338"/>
      <c r="X19" s="347">
        <f>'NHS - Communality (DataLab)'!I20</f>
        <v>0.52699392999999994</v>
      </c>
    </row>
    <row r="20" spans="2:24" ht="15.6">
      <c r="B20" s="4"/>
      <c r="C20" s="209"/>
      <c r="D20" s="220">
        <v>6</v>
      </c>
      <c r="E20" s="211">
        <f>'NATSIHS - Communality (DataLab)'!U48</f>
        <v>0.86319100000000004</v>
      </c>
      <c r="F20" s="211">
        <f>'NATSIHS - Communality (DataLab)'!V48</f>
        <v>0.12762999999999999</v>
      </c>
      <c r="G20" s="211">
        <f>'NATSIHS - Communality (DataLab)'!W48</f>
        <v>8.6300000000000002E-2</v>
      </c>
      <c r="H20" s="211">
        <f>'NATSIHS - Communality (DataLab)'!X48</f>
        <v>0.75329999999999997</v>
      </c>
      <c r="I20" s="209"/>
      <c r="J20" s="209"/>
      <c r="K20" s="4"/>
      <c r="L20" s="4"/>
      <c r="M20" s="4"/>
      <c r="U20" s="346" t="s">
        <v>418</v>
      </c>
      <c r="V20" s="347">
        <f>'NATSIHS - Communality (DataLab)'!I18</f>
        <v>0.44844660359999994</v>
      </c>
      <c r="W20" s="338"/>
      <c r="X20" s="347">
        <f>'NHS - Communality (DataLab)'!I21</f>
        <v>0.62457037689999995</v>
      </c>
    </row>
    <row r="21" spans="2:24" ht="15.6">
      <c r="B21" s="4"/>
      <c r="C21" s="209"/>
      <c r="D21" s="220">
        <v>7</v>
      </c>
      <c r="E21" s="211">
        <f>'NATSIHS - Communality (DataLab)'!U49</f>
        <v>0.73556100000000002</v>
      </c>
      <c r="F21" s="211">
        <f>'NATSIHS - Communality (DataLab)'!V49</f>
        <v>7.4785599999999994E-2</v>
      </c>
      <c r="G21" s="211">
        <f>'NATSIHS - Communality (DataLab)'!W49</f>
        <v>7.3599999999999999E-2</v>
      </c>
      <c r="H21" s="211">
        <f>'NATSIHS - Communality (DataLab)'!X49</f>
        <v>0.82679999999999998</v>
      </c>
      <c r="I21" s="209"/>
      <c r="J21" s="209"/>
      <c r="K21" s="4"/>
      <c r="L21" s="4"/>
      <c r="M21" s="4"/>
      <c r="U21" s="346" t="s">
        <v>419</v>
      </c>
      <c r="V21" s="347">
        <f>'NATSIHS - Communality (DataLab)'!I19</f>
        <v>0.44131786000000006</v>
      </c>
      <c r="W21" s="338"/>
      <c r="X21" s="347">
        <f>'NHS - Communality (DataLab)'!I22</f>
        <v>0.54454162999999989</v>
      </c>
    </row>
    <row r="22" spans="2:24" ht="15.6">
      <c r="B22" s="4"/>
      <c r="C22" s="209"/>
      <c r="D22" s="220">
        <v>8</v>
      </c>
      <c r="E22" s="211">
        <f>'NATSIHS - Communality (DataLab)'!U50</f>
        <v>0.66077600000000003</v>
      </c>
      <c r="F22" s="211">
        <f>'NATSIHS - Communality (DataLab)'!V50</f>
        <v>6.5514799999999998E-2</v>
      </c>
      <c r="G22" s="211">
        <f>'NATSIHS - Communality (DataLab)'!W50</f>
        <v>6.6100000000000006E-2</v>
      </c>
      <c r="H22" s="211">
        <f>'NATSIHS - Communality (DataLab)'!X50</f>
        <v>0.89290000000000003</v>
      </c>
      <c r="I22" s="209"/>
      <c r="J22" s="209"/>
      <c r="K22" s="4"/>
      <c r="L22" s="4"/>
      <c r="M22" s="4"/>
      <c r="U22" s="338"/>
      <c r="V22" s="347"/>
      <c r="W22" s="338"/>
      <c r="X22" s="347"/>
    </row>
    <row r="23" spans="2:24" ht="15.6">
      <c r="B23" s="4"/>
      <c r="C23" s="209"/>
      <c r="D23" s="220">
        <v>9</v>
      </c>
      <c r="E23" s="211">
        <f>'NATSIHS - Communality (DataLab)'!U51</f>
        <v>0.59526100000000004</v>
      </c>
      <c r="F23" s="211">
        <f>'NATSIHS - Communality (DataLab)'!V51</f>
        <v>0.11938600000000001</v>
      </c>
      <c r="G23" s="211">
        <f>'NATSIHS - Communality (DataLab)'!W51</f>
        <v>5.9499999999999997E-2</v>
      </c>
      <c r="H23" s="211">
        <f>'NATSIHS - Communality (DataLab)'!X51</f>
        <v>0.95240000000000002</v>
      </c>
      <c r="I23" s="209"/>
      <c r="J23" s="209"/>
      <c r="K23" s="4"/>
      <c r="L23" s="4"/>
      <c r="M23" s="4"/>
      <c r="N23" s="4"/>
      <c r="U23" s="345" t="s">
        <v>425</v>
      </c>
      <c r="V23" s="347"/>
      <c r="W23" s="338"/>
      <c r="X23" s="347"/>
    </row>
    <row r="24" spans="2:24" ht="15.6">
      <c r="B24" s="4"/>
      <c r="C24" s="209"/>
      <c r="D24" s="225">
        <v>10</v>
      </c>
      <c r="E24" s="227">
        <f>'NATSIHS - Communality (DataLab)'!U52</f>
        <v>0.47587499999999999</v>
      </c>
      <c r="F24" s="227" t="str">
        <f>'NATSIHS - Communality (DataLab)'!V52</f>
        <v>.</v>
      </c>
      <c r="G24" s="227">
        <f>'NATSIHS - Communality (DataLab)'!W52</f>
        <v>4.7600000000000003E-2</v>
      </c>
      <c r="H24" s="227">
        <f>'NATSIHS - Communality (DataLab)'!X52</f>
        <v>1</v>
      </c>
      <c r="I24" s="209"/>
      <c r="J24" s="209"/>
      <c r="K24" s="4"/>
      <c r="L24" s="4"/>
      <c r="M24" s="4"/>
      <c r="N24" s="4"/>
      <c r="U24" s="346" t="s">
        <v>218</v>
      </c>
      <c r="V24" s="347">
        <f>'NATSIHS - Communality (DataLab)'!I22</f>
        <v>0.57398804816029991</v>
      </c>
      <c r="W24" s="338"/>
      <c r="X24" s="347">
        <f>'NHS - Communality (DataLab)'!I25</f>
        <v>0.58167833069999997</v>
      </c>
    </row>
    <row r="25" spans="2:24" ht="15.6">
      <c r="B25" s="4"/>
      <c r="C25" s="209"/>
      <c r="D25" s="209"/>
      <c r="E25" s="209"/>
      <c r="F25" s="209"/>
      <c r="G25" s="209"/>
      <c r="H25" s="209"/>
      <c r="I25" s="209"/>
      <c r="J25" s="209"/>
      <c r="K25" s="4"/>
      <c r="L25" s="4"/>
      <c r="M25" s="4"/>
      <c r="N25" s="4"/>
    </row>
    <row r="26" spans="2:24" ht="15.6">
      <c r="B26" s="4"/>
      <c r="C26" s="4"/>
      <c r="D26" s="4"/>
      <c r="E26" s="209"/>
      <c r="F26" s="209"/>
      <c r="G26" s="209"/>
      <c r="H26" s="209"/>
      <c r="I26" s="209"/>
      <c r="J26" s="209"/>
      <c r="K26" s="209"/>
      <c r="L26" s="4"/>
      <c r="M26" s="4"/>
      <c r="N26" s="4"/>
    </row>
    <row r="27" spans="2:24" ht="15.6">
      <c r="B27" s="4"/>
      <c r="C27" s="4"/>
      <c r="D27" s="251" t="s">
        <v>1094</v>
      </c>
      <c r="E27" s="209"/>
      <c r="F27" s="209"/>
      <c r="G27" s="209"/>
      <c r="H27" s="209"/>
      <c r="I27" s="209"/>
      <c r="J27" s="209"/>
      <c r="K27" s="209"/>
      <c r="L27" s="4"/>
      <c r="M27" s="4"/>
      <c r="N27" s="4"/>
    </row>
    <row r="28" spans="2:24" ht="15.6">
      <c r="B28" s="4"/>
      <c r="C28" s="4"/>
      <c r="D28" s="251" t="s">
        <v>1095</v>
      </c>
      <c r="E28" s="209"/>
      <c r="F28" s="209"/>
      <c r="G28" s="209"/>
      <c r="H28" s="209"/>
      <c r="I28" s="209"/>
      <c r="J28" s="209"/>
      <c r="K28" s="209"/>
      <c r="L28" s="4"/>
      <c r="M28" s="4"/>
      <c r="N28" s="4"/>
    </row>
    <row r="29" spans="2:24">
      <c r="B29" s="4"/>
      <c r="C29" s="4"/>
      <c r="D29" s="4"/>
      <c r="E29" s="4"/>
      <c r="F29" s="4"/>
      <c r="G29" s="4"/>
      <c r="H29" s="4"/>
      <c r="I29" s="4"/>
      <c r="J29" s="4"/>
      <c r="K29" s="4"/>
      <c r="L29" s="4"/>
      <c r="M29" s="4"/>
      <c r="N29" s="4"/>
    </row>
    <row r="30" spans="2:24" ht="15.6">
      <c r="B30" s="4"/>
      <c r="C30" s="4"/>
      <c r="D30" s="769"/>
      <c r="E30" s="744" t="s">
        <v>447</v>
      </c>
      <c r="F30" s="744"/>
      <c r="G30" s="744"/>
      <c r="H30" s="744"/>
      <c r="I30" s="215"/>
      <c r="J30" s="216" t="str">
        <f>'NATSIHS - Communality (DataLab)'!I5</f>
        <v>Communality</v>
      </c>
      <c r="K30" s="216"/>
      <c r="L30" s="216" t="str">
        <f>'NATSIHS - Communality (DataLab)'!K5</f>
        <v>Weighting</v>
      </c>
      <c r="M30" s="4"/>
      <c r="N30" s="4"/>
    </row>
    <row r="31" spans="2:24" ht="31.2">
      <c r="B31" s="4"/>
      <c r="C31" s="4"/>
      <c r="D31" s="770"/>
      <c r="E31" s="219">
        <v>1</v>
      </c>
      <c r="F31" s="219">
        <v>2</v>
      </c>
      <c r="G31" s="219">
        <v>3</v>
      </c>
      <c r="H31" s="219">
        <v>4</v>
      </c>
      <c r="I31" s="217"/>
      <c r="J31" s="218" t="str">
        <f>'NATSIHS - Communality (DataLab)'!I6</f>
        <v>Σ (Factor Loadings)^2</v>
      </c>
      <c r="K31" s="218" t="str">
        <f>'NATSIHS - Communality (DataLab)'!J6</f>
        <v>(%)</v>
      </c>
      <c r="L31" s="219" t="str">
        <f>'NATSIHS - Communality (DataLab)'!K6</f>
        <v>1-Communality</v>
      </c>
      <c r="M31" s="4"/>
      <c r="N31" s="4"/>
    </row>
    <row r="32" spans="2:24" ht="15.6">
      <c r="B32" s="4"/>
      <c r="C32" s="4"/>
      <c r="D32" s="220" t="str">
        <f>'NATSIHS - Communality (DataLab)'!C7</f>
        <v>Eigenvalue</v>
      </c>
      <c r="E32" s="211">
        <f>'NATSIHS - Communality (DataLab)'!D7</f>
        <v>1.8884300000000001</v>
      </c>
      <c r="F32" s="211">
        <f>'NATSIHS - Communality (DataLab)'!E7</f>
        <v>1.5461</v>
      </c>
      <c r="G32" s="211">
        <f>'NATSIHS - Communality (DataLab)'!F7</f>
        <v>1.2691300000000001</v>
      </c>
      <c r="H32" s="211">
        <f>'NATSIHS - Communality (DataLab)'!G7</f>
        <v>1.03617</v>
      </c>
      <c r="I32" s="221"/>
      <c r="J32" s="222"/>
      <c r="K32" s="222"/>
      <c r="L32" s="214"/>
      <c r="M32" s="4"/>
      <c r="N32" s="4"/>
    </row>
    <row r="33" spans="2:14" ht="15.6">
      <c r="B33" s="4"/>
      <c r="C33" s="4"/>
      <c r="D33" s="220"/>
      <c r="E33" s="211"/>
      <c r="F33" s="211"/>
      <c r="G33" s="211"/>
      <c r="H33" s="211"/>
      <c r="I33" s="211"/>
      <c r="J33" s="214"/>
      <c r="K33" s="214"/>
      <c r="L33" s="214"/>
      <c r="M33" s="4"/>
      <c r="N33" s="4"/>
    </row>
    <row r="34" spans="2:14" ht="15.6">
      <c r="B34" s="4"/>
      <c r="C34" s="4"/>
      <c r="D34" s="223" t="str">
        <f>'NATSIHS - Communality (DataLab)'!C9</f>
        <v>Component Loadings</v>
      </c>
      <c r="E34" s="211"/>
      <c r="F34" s="211"/>
      <c r="G34" s="211"/>
      <c r="H34" s="211"/>
      <c r="I34" s="211"/>
      <c r="J34" s="214"/>
      <c r="K34" s="214"/>
      <c r="L34" s="214"/>
      <c r="M34" s="4"/>
      <c r="N34" s="4"/>
    </row>
    <row r="35" spans="2:14" ht="15.6">
      <c r="B35" s="4"/>
      <c r="C35" s="4"/>
      <c r="D35" s="233" t="str">
        <f>'NATSIHS - Communality (DataLab)'!C10</f>
        <v>Obesity</v>
      </c>
      <c r="E35" s="211">
        <f>'NATSIHS - Communality (DataLab)'!D10</f>
        <v>0.57189999999999996</v>
      </c>
      <c r="F35" s="211">
        <f>'NATSIHS - Communality (DataLab)'!E10</f>
        <v>-0.2162</v>
      </c>
      <c r="G35" s="211">
        <f>'NATSIHS - Communality (DataLab)'!F10</f>
        <v>0.31240000000000001</v>
      </c>
      <c r="H35" s="211">
        <f>'NATSIHS - Communality (DataLab)'!G10</f>
        <v>-0.41539999999999999</v>
      </c>
      <c r="I35" s="211"/>
      <c r="J35" s="211">
        <f>'NATSIHS - Communality (DataLab)'!I10</f>
        <v>0.64396296999999991</v>
      </c>
      <c r="K35" s="224">
        <f>'NATSIHS - Communality (DataLab)'!J10</f>
        <v>64.39629699999999</v>
      </c>
      <c r="L35" s="211">
        <f>'NATSIHS - Communality (DataLab)'!K10</f>
        <v>0.35603703000000009</v>
      </c>
      <c r="M35" s="4"/>
      <c r="N35" s="4"/>
    </row>
    <row r="36" spans="2:14" ht="15.6">
      <c r="B36" s="4"/>
      <c r="C36" s="4"/>
      <c r="D36" s="233" t="str">
        <f>'NATSIHS - Communality (DataLab)'!C11</f>
        <v>PhysInac</v>
      </c>
      <c r="E36" s="211">
        <f>'NATSIHS - Communality (DataLab)'!D11</f>
        <v>0.31900000000000001</v>
      </c>
      <c r="F36" s="211">
        <f>'NATSIHS - Communality (DataLab)'!E11</f>
        <v>0.63229999999999997</v>
      </c>
      <c r="G36" s="211">
        <f>'NATSIHS - Communality (DataLab)'!F11</f>
        <v>0.1081</v>
      </c>
      <c r="H36" s="211">
        <f>'NATSIHS - Communality (DataLab)'!G11</f>
        <v>-4.3530000000000001E-3</v>
      </c>
      <c r="I36" s="211"/>
      <c r="J36" s="211">
        <f>'NATSIHS - Communality (DataLab)'!I11</f>
        <v>0.51326884860900002</v>
      </c>
      <c r="K36" s="224">
        <f>'NATSIHS - Communality (DataLab)'!J11</f>
        <v>51.326884860900002</v>
      </c>
      <c r="L36" s="211">
        <f>'NATSIHS - Communality (DataLab)'!K11</f>
        <v>0.48673115139099998</v>
      </c>
      <c r="M36" s="4"/>
      <c r="N36" s="4"/>
    </row>
    <row r="37" spans="2:14" ht="15.6">
      <c r="B37" s="4"/>
      <c r="C37" s="4"/>
      <c r="D37" s="233" t="str">
        <f>'NATSIHS - Communality (DataLab)'!C12</f>
        <v>Smoker</v>
      </c>
      <c r="E37" s="211">
        <f>'NATSIHS - Communality (DataLab)'!D12</f>
        <v>-0.30009999999999998</v>
      </c>
      <c r="F37" s="211">
        <f>'NATSIHS - Communality (DataLab)'!E12</f>
        <v>0.79349999999999998</v>
      </c>
      <c r="G37" s="211">
        <f>'NATSIHS - Communality (DataLab)'!F12</f>
        <v>1.8149999999999999E-2</v>
      </c>
      <c r="H37" s="211">
        <f>'NATSIHS - Communality (DataLab)'!G12</f>
        <v>8.4409999999999999E-2</v>
      </c>
      <c r="I37" s="211"/>
      <c r="J37" s="211">
        <f>'NATSIHS - Communality (DataLab)'!I12</f>
        <v>0.72715673059999997</v>
      </c>
      <c r="K37" s="224">
        <f>'NATSIHS - Communality (DataLab)'!J12</f>
        <v>72.71567306</v>
      </c>
      <c r="L37" s="211">
        <f>'NATSIHS - Communality (DataLab)'!K12</f>
        <v>0.27284326940000003</v>
      </c>
      <c r="M37" s="4"/>
      <c r="N37" s="4"/>
    </row>
    <row r="38" spans="2:14" ht="15.6">
      <c r="B38" s="4"/>
      <c r="C38" s="4"/>
      <c r="D38" s="233" t="str">
        <f>'NATSIHS - Communality (DataLab)'!C13</f>
        <v>LowEducation (Grade 8)</v>
      </c>
      <c r="E38" s="211">
        <f>'NATSIHS - Communality (DataLab)'!D13</f>
        <v>0.28370000000000001</v>
      </c>
      <c r="F38" s="211">
        <f>'NATSIHS - Communality (DataLab)'!E13</f>
        <v>0.2</v>
      </c>
      <c r="G38" s="211">
        <f>'NATSIHS - Communality (DataLab)'!F13</f>
        <v>-0.69110000000000005</v>
      </c>
      <c r="H38" s="211">
        <f>'NATSIHS - Communality (DataLab)'!G13</f>
        <v>2.7570000000000001E-2</v>
      </c>
      <c r="I38" s="211"/>
      <c r="J38" s="211">
        <f>'NATSIHS - Communality (DataLab)'!I13</f>
        <v>0.59886500490000005</v>
      </c>
      <c r="K38" s="224">
        <f>'NATSIHS - Communality (DataLab)'!J13</f>
        <v>59.886500490000003</v>
      </c>
      <c r="L38" s="211">
        <f>'NATSIHS - Communality (DataLab)'!K13</f>
        <v>0.40113499509999995</v>
      </c>
      <c r="M38" s="4"/>
      <c r="N38" s="4"/>
    </row>
    <row r="39" spans="2:14" ht="15.6">
      <c r="B39" s="4"/>
      <c r="C39" s="4"/>
      <c r="D39" s="233" t="str">
        <f>'NATSIHS - Communality (DataLab)'!C14</f>
        <v>Diabetes</v>
      </c>
      <c r="E39" s="211">
        <f>'NATSIHS - Communality (DataLab)'!D14</f>
        <v>0.75190000000000001</v>
      </c>
      <c r="F39" s="211">
        <f>'NATSIHS - Communality (DataLab)'!E14</f>
        <v>0.13350000000000001</v>
      </c>
      <c r="G39" s="211">
        <f>'NATSIHS - Communality (DataLab)'!F14</f>
        <v>-3.397E-2</v>
      </c>
      <c r="H39" s="211">
        <f>'NATSIHS - Communality (DataLab)'!G14</f>
        <v>5.9769999999999997E-2</v>
      </c>
      <c r="I39" s="211"/>
      <c r="J39" s="211">
        <f>'NATSIHS - Communality (DataLab)'!I14</f>
        <v>0.58790227380000004</v>
      </c>
      <c r="K39" s="224">
        <f>'NATSIHS - Communality (DataLab)'!J14</f>
        <v>58.790227380000005</v>
      </c>
      <c r="L39" s="211">
        <f>'NATSIHS - Communality (DataLab)'!K14</f>
        <v>0.41209772619999996</v>
      </c>
      <c r="M39" s="4"/>
      <c r="N39" s="4"/>
    </row>
    <row r="40" spans="2:14" ht="15.6">
      <c r="B40" s="4"/>
      <c r="C40" s="4"/>
      <c r="D40" s="233" t="str">
        <f>'NATSIHS - Communality (DataLab)'!C15</f>
        <v>Hypertension</v>
      </c>
      <c r="E40" s="211">
        <f>'NATSIHS - Communality (DataLab)'!D15</f>
        <v>0.65920000000000001</v>
      </c>
      <c r="F40" s="211">
        <f>'NATSIHS - Communality (DataLab)'!E15</f>
        <v>-3.313E-3</v>
      </c>
      <c r="G40" s="211">
        <f>'NATSIHS - Communality (DataLab)'!F15</f>
        <v>0.15409999999999999</v>
      </c>
      <c r="H40" s="211">
        <f>'NATSIHS - Communality (DataLab)'!G15</f>
        <v>-0.23680000000000001</v>
      </c>
      <c r="I40" s="211"/>
      <c r="J40" s="211">
        <f>'NATSIHS - Communality (DataLab)'!I15</f>
        <v>0.51437666596900011</v>
      </c>
      <c r="K40" s="224">
        <f>'NATSIHS - Communality (DataLab)'!J15</f>
        <v>51.437666596900009</v>
      </c>
      <c r="L40" s="211">
        <f>'NATSIHS - Communality (DataLab)'!K15</f>
        <v>0.48562333403099989</v>
      </c>
      <c r="M40" s="4"/>
      <c r="N40" s="4"/>
    </row>
    <row r="41" spans="2:14" ht="15.6">
      <c r="B41" s="4"/>
      <c r="C41" s="4"/>
      <c r="D41" s="233" t="str">
        <f>'NATSIHS - Communality (DataLab)'!C16</f>
        <v>Depression</v>
      </c>
      <c r="E41" s="211">
        <f>'NATSIHS - Communality (DataLab)'!D16</f>
        <v>8.8830000000000006E-2</v>
      </c>
      <c r="F41" s="211">
        <f>'NATSIHS - Communality (DataLab)'!E16</f>
        <v>0.40820000000000001</v>
      </c>
      <c r="G41" s="211">
        <f>'NATSIHS - Communality (DataLab)'!F16</f>
        <v>0.65959999999999996</v>
      </c>
      <c r="H41" s="211">
        <f>'NATSIHS - Communality (DataLab)'!G16</f>
        <v>0.2321</v>
      </c>
      <c r="I41" s="211"/>
      <c r="J41" s="211">
        <f>'NATSIHS - Communality (DataLab)'!I16</f>
        <v>0.66346057889999999</v>
      </c>
      <c r="K41" s="224">
        <f>'NATSIHS - Communality (DataLab)'!J16</f>
        <v>66.346057889999997</v>
      </c>
      <c r="L41" s="211">
        <f>'NATSIHS - Communality (DataLab)'!K16</f>
        <v>0.33653942110000001</v>
      </c>
      <c r="M41" s="4"/>
      <c r="N41" s="4"/>
    </row>
    <row r="42" spans="2:14" ht="15.6">
      <c r="B42" s="4"/>
      <c r="C42" s="4"/>
      <c r="D42" s="233" t="s">
        <v>548</v>
      </c>
      <c r="E42" s="211">
        <f>'NATSIHS - Communality (DataLab)'!D17</f>
        <v>0.40089999999999998</v>
      </c>
      <c r="F42" s="211">
        <f>'NATSIHS - Communality (DataLab)'!E17</f>
        <v>9.2350000000000002E-3</v>
      </c>
      <c r="G42" s="211">
        <f>'NATSIHS - Communality (DataLab)'!F17</f>
        <v>-0.1087</v>
      </c>
      <c r="H42" s="211">
        <f>'NATSIHS - Communality (DataLab)'!G17</f>
        <v>0.65459999999999996</v>
      </c>
      <c r="I42" s="211"/>
      <c r="J42" s="211">
        <f>'NATSIHS - Communality (DataLab)'!I17</f>
        <v>0.60112294522499998</v>
      </c>
      <c r="K42" s="224">
        <f>'NATSIHS - Communality (DataLab)'!J17</f>
        <v>60.112294522500001</v>
      </c>
      <c r="L42" s="211">
        <f>'NATSIHS - Communality (DataLab)'!K17</f>
        <v>0.39887705477500002</v>
      </c>
      <c r="M42" s="4"/>
      <c r="N42" s="4"/>
    </row>
    <row r="43" spans="2:14" ht="15.6">
      <c r="B43" s="4"/>
      <c r="C43" s="4"/>
      <c r="D43" s="233" t="str">
        <f>'NATSIHS - Communality (DataLab)'!C18</f>
        <v>Alcohol</v>
      </c>
      <c r="E43" s="211">
        <f>'NATSIHS - Communality (DataLab)'!D18</f>
        <v>-0.28599999999999998</v>
      </c>
      <c r="F43" s="211">
        <f>'NATSIHS - Communality (DataLab)'!E18</f>
        <v>0.35749999999999998</v>
      </c>
      <c r="G43" s="211">
        <f>'NATSIHS - Communality (DataLab)'!F18</f>
        <v>4.5440000000000001E-2</v>
      </c>
      <c r="H43" s="211">
        <f>'NATSIHS - Communality (DataLab)'!G18</f>
        <v>-0.48659999999999998</v>
      </c>
      <c r="I43" s="211"/>
      <c r="J43" s="211">
        <f>'NATSIHS - Communality (DataLab)'!I18</f>
        <v>0.44844660359999994</v>
      </c>
      <c r="K43" s="224">
        <f>'NATSIHS - Communality (DataLab)'!J18</f>
        <v>44.844660359999992</v>
      </c>
      <c r="L43" s="211">
        <f>'NATSIHS - Communality (DataLab)'!K18</f>
        <v>0.55155339640000012</v>
      </c>
      <c r="M43" s="4"/>
      <c r="N43" s="4"/>
    </row>
    <row r="44" spans="2:14" ht="15.6">
      <c r="B44" s="4"/>
      <c r="C44" s="4"/>
      <c r="D44" s="233" t="str">
        <f>'NATSIHS - Communality (DataLab)'!C19</f>
        <v>Air Pollution</v>
      </c>
      <c r="E44" s="211">
        <f>'NATSIHS - Communality (DataLab)'!D19</f>
        <v>-0.19670000000000001</v>
      </c>
      <c r="F44" s="211">
        <f>'NATSIHS - Communality (DataLab)'!E19</f>
        <v>-0.34300000000000003</v>
      </c>
      <c r="G44" s="211">
        <f>'NATSIHS - Communality (DataLab)'!F19</f>
        <v>0.45610000000000001</v>
      </c>
      <c r="H44" s="211">
        <f>'NATSIHS - Communality (DataLab)'!G19</f>
        <v>0.27739999999999998</v>
      </c>
      <c r="I44" s="211"/>
      <c r="J44" s="211">
        <f>'NATSIHS - Communality (DataLab)'!I19</f>
        <v>0.44131786000000006</v>
      </c>
      <c r="K44" s="224">
        <f>'NATSIHS - Communality (DataLab)'!J19</f>
        <v>44.131786000000005</v>
      </c>
      <c r="L44" s="211">
        <f>'NATSIHS - Communality (DataLab)'!K19</f>
        <v>0.55868213999999994</v>
      </c>
      <c r="M44" s="4"/>
      <c r="N44" s="4"/>
    </row>
    <row r="45" spans="2:14" ht="15.6">
      <c r="B45" s="4"/>
      <c r="C45" s="4"/>
      <c r="D45" s="209"/>
      <c r="E45" s="214"/>
      <c r="F45" s="214"/>
      <c r="G45" s="214"/>
      <c r="H45" s="214"/>
      <c r="I45" s="214"/>
      <c r="J45" s="214"/>
      <c r="K45" s="224"/>
      <c r="L45" s="214"/>
      <c r="M45" s="4"/>
      <c r="N45" s="4"/>
    </row>
    <row r="46" spans="2:14" ht="15.6">
      <c r="B46" s="4"/>
      <c r="C46" s="4"/>
      <c r="D46" s="223" t="str">
        <f>'NATSIHS - Communality (DataLab)'!C21</f>
        <v>Derived (Mean of all risk factors)</v>
      </c>
      <c r="E46" s="214"/>
      <c r="F46" s="214"/>
      <c r="G46" s="214"/>
      <c r="H46" s="214"/>
      <c r="I46" s="214"/>
      <c r="J46" s="214"/>
      <c r="K46" s="224"/>
      <c r="L46" s="214"/>
      <c r="M46" s="4"/>
      <c r="N46" s="4"/>
    </row>
    <row r="47" spans="2:14" ht="15.6">
      <c r="B47" s="4"/>
      <c r="C47" s="4"/>
      <c r="D47" s="232" t="str">
        <f>'NATSIHS - Communality (DataLab)'!C22</f>
        <v>Social Isolation</v>
      </c>
      <c r="E47" s="231"/>
      <c r="F47" s="231"/>
      <c r="G47" s="231"/>
      <c r="H47" s="231"/>
      <c r="I47" s="226"/>
      <c r="J47" s="227">
        <f>'NATSIHS - Communality (DataLab)'!I22</f>
        <v>0.57398804816029991</v>
      </c>
      <c r="K47" s="228">
        <f>'NATSIHS - Communality (DataLab)'!J22</f>
        <v>57.398804816029994</v>
      </c>
      <c r="L47" s="227">
        <f>'NATSIHS - Communality (DataLab)'!K22</f>
        <v>0.42601195183969998</v>
      </c>
      <c r="M47" s="4"/>
      <c r="N47" s="4"/>
    </row>
    <row r="48" spans="2:14">
      <c r="B48" s="4"/>
      <c r="C48" s="4"/>
      <c r="D48" s="4"/>
      <c r="E48" s="4"/>
      <c r="F48" s="4"/>
      <c r="G48" s="4"/>
      <c r="H48" s="4"/>
      <c r="I48" s="4"/>
      <c r="J48" s="4"/>
      <c r="K48" s="4"/>
      <c r="L48" s="4"/>
      <c r="M48" s="4"/>
      <c r="N48" s="4"/>
    </row>
    <row r="49" spans="2:14">
      <c r="B49" s="4"/>
      <c r="C49" s="4"/>
      <c r="D49" s="4"/>
      <c r="E49" s="4"/>
      <c r="F49" s="4"/>
      <c r="G49" s="4"/>
      <c r="H49" s="4"/>
      <c r="I49" s="4"/>
      <c r="J49" s="4"/>
      <c r="K49" s="4"/>
      <c r="L49" s="4"/>
      <c r="M49" s="4"/>
      <c r="N49" s="4"/>
    </row>
  </sheetData>
  <mergeCells count="3">
    <mergeCell ref="D30:D31"/>
    <mergeCell ref="E30:H30"/>
    <mergeCell ref="U5:U6"/>
  </mergeCells>
  <pageMargins left="0.7" right="0.7" top="0.75" bottom="0.75" header="0.3" footer="0.3"/>
</worksheet>
</file>

<file path=xl/worksheets/sheet6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BEADE2-FACB-4A21-8B35-18DEE2431EE6}">
  <sheetPr>
    <tabColor rgb="FF7030A0"/>
  </sheetPr>
  <dimension ref="A1:J30"/>
  <sheetViews>
    <sheetView zoomScale="85" zoomScaleNormal="85" workbookViewId="0">
      <pane ySplit="1" topLeftCell="A4" activePane="bottomLeft" state="frozen"/>
      <selection activeCell="I18" sqref="I18"/>
      <selection pane="bottomLeft" activeCell="J19" sqref="J19"/>
    </sheetView>
  </sheetViews>
  <sheetFormatPr defaultColWidth="15.6640625" defaultRowHeight="13.2"/>
  <cols>
    <col min="1" max="16384" width="15.6640625" style="187"/>
  </cols>
  <sheetData>
    <row r="1" spans="1:10" s="186" customFormat="1" ht="60" customHeight="1"/>
    <row r="2" spans="1:10" ht="15.75" customHeight="1">
      <c r="A2" s="88" t="s">
        <v>311</v>
      </c>
    </row>
    <row r="3" spans="1:10" ht="15.75" customHeight="1">
      <c r="A3" s="88" t="s">
        <v>532</v>
      </c>
    </row>
    <row r="4" spans="1:10" ht="15.75" customHeight="1">
      <c r="A4" s="88" t="s">
        <v>312</v>
      </c>
    </row>
    <row r="6" spans="1:10" ht="15.75" customHeight="1">
      <c r="A6" s="88" t="s">
        <v>254</v>
      </c>
    </row>
    <row r="7" spans="1:10" ht="12.75" customHeight="1">
      <c r="A7" s="188" t="s">
        <v>255</v>
      </c>
      <c r="B7" s="187" t="s">
        <v>313</v>
      </c>
    </row>
    <row r="9" spans="1:10" ht="26.25" customHeight="1">
      <c r="A9" s="92" t="s">
        <v>533</v>
      </c>
    </row>
    <row r="10" spans="1:10" ht="26.25" customHeight="1">
      <c r="A10" s="802" t="s">
        <v>367</v>
      </c>
      <c r="B10" s="819"/>
      <c r="C10" s="189" t="s">
        <v>289</v>
      </c>
      <c r="D10" s="189" t="s">
        <v>377</v>
      </c>
      <c r="E10" s="189" t="s">
        <v>378</v>
      </c>
      <c r="F10" s="189" t="s">
        <v>37</v>
      </c>
    </row>
    <row r="11" spans="1:10" ht="26.25" customHeight="1">
      <c r="B11" s="92" t="s">
        <v>314</v>
      </c>
    </row>
    <row r="12" spans="1:10">
      <c r="B12" s="190" t="s">
        <v>222</v>
      </c>
      <c r="C12" s="191">
        <v>0</v>
      </c>
      <c r="D12" s="191">
        <v>0</v>
      </c>
      <c r="E12" s="191">
        <v>0</v>
      </c>
      <c r="F12" s="191">
        <v>0</v>
      </c>
    </row>
    <row r="13" spans="1:10">
      <c r="B13" s="190" t="s">
        <v>315</v>
      </c>
      <c r="C13" s="191">
        <v>41.3</v>
      </c>
      <c r="D13" s="191">
        <v>28.4</v>
      </c>
      <c r="E13" s="191">
        <v>64.900000000000006</v>
      </c>
      <c r="F13" s="191">
        <v>137</v>
      </c>
    </row>
    <row r="14" spans="1:10" ht="26.4">
      <c r="B14" s="190" t="s">
        <v>283</v>
      </c>
      <c r="C14" s="191">
        <v>107.1</v>
      </c>
      <c r="D14" s="191">
        <v>162.19999999999999</v>
      </c>
      <c r="E14" s="191">
        <v>179.1</v>
      </c>
      <c r="F14" s="191">
        <v>448</v>
      </c>
    </row>
    <row r="15" spans="1:10" ht="26.4">
      <c r="B15" s="190" t="s">
        <v>284</v>
      </c>
      <c r="C15" s="191">
        <v>17.100000000000001</v>
      </c>
      <c r="D15" s="191">
        <v>40.9</v>
      </c>
      <c r="E15" s="191">
        <v>40.9</v>
      </c>
      <c r="F15" s="191">
        <v>101.3</v>
      </c>
    </row>
    <row r="16" spans="1:10" ht="26.4">
      <c r="B16" s="190" t="s">
        <v>316</v>
      </c>
      <c r="C16" s="191">
        <v>2.9</v>
      </c>
      <c r="D16" s="324">
        <v>9.6999999999999993</v>
      </c>
      <c r="E16" s="325">
        <v>8.9</v>
      </c>
      <c r="F16" s="191">
        <v>21.9</v>
      </c>
      <c r="H16" s="514" t="s">
        <v>874</v>
      </c>
      <c r="I16" s="515" t="s">
        <v>872</v>
      </c>
      <c r="J16" s="487" t="s">
        <v>873</v>
      </c>
    </row>
    <row r="17" spans="1:10" ht="26.4">
      <c r="B17" s="190" t="s">
        <v>317</v>
      </c>
      <c r="C17" s="191">
        <v>6</v>
      </c>
      <c r="D17" s="326">
        <v>11.4</v>
      </c>
      <c r="E17" s="327">
        <v>10</v>
      </c>
      <c r="F17" s="191">
        <v>26.6</v>
      </c>
      <c r="H17" s="406" t="s">
        <v>345</v>
      </c>
      <c r="I17" s="407">
        <f>SUM(D16:E18)</f>
        <v>40</v>
      </c>
      <c r="J17" s="407"/>
    </row>
    <row r="18" spans="1:10" ht="26.4">
      <c r="B18" s="190" t="s">
        <v>286</v>
      </c>
      <c r="C18" s="191">
        <v>0</v>
      </c>
      <c r="D18" s="328">
        <v>0</v>
      </c>
      <c r="E18" s="329">
        <v>0</v>
      </c>
      <c r="F18" s="191">
        <v>1.8</v>
      </c>
      <c r="H18" s="408" t="s">
        <v>346</v>
      </c>
      <c r="I18" s="409">
        <f>SUM(D19:E19)</f>
        <v>554.40000000000009</v>
      </c>
      <c r="J18" s="409"/>
    </row>
    <row r="19" spans="1:10">
      <c r="B19" s="190" t="s">
        <v>37</v>
      </c>
      <c r="C19" s="191">
        <v>177.5</v>
      </c>
      <c r="D19" s="330">
        <v>248.8</v>
      </c>
      <c r="E19" s="331">
        <v>305.60000000000002</v>
      </c>
      <c r="F19" s="191">
        <v>735</v>
      </c>
      <c r="H19" s="293" t="s">
        <v>616</v>
      </c>
      <c r="I19" s="410">
        <f>I17/I18*100</f>
        <v>7.2150072150072146</v>
      </c>
      <c r="J19" s="410">
        <f>SUM(E16:E18)/E19*100</f>
        <v>6.1845549738219887</v>
      </c>
    </row>
    <row r="22" spans="1:10">
      <c r="A22" s="89" t="s">
        <v>260</v>
      </c>
      <c r="B22" s="89" t="s">
        <v>261</v>
      </c>
    </row>
    <row r="23" spans="1:10">
      <c r="A23" s="89" t="s">
        <v>260</v>
      </c>
      <c r="B23" s="89" t="s">
        <v>262</v>
      </c>
    </row>
    <row r="24" spans="1:10">
      <c r="A24" s="89" t="s">
        <v>263</v>
      </c>
      <c r="B24" s="89" t="s">
        <v>264</v>
      </c>
    </row>
    <row r="26" spans="1:10">
      <c r="A26" s="89" t="s">
        <v>265</v>
      </c>
      <c r="B26" s="89" t="s">
        <v>266</v>
      </c>
    </row>
    <row r="27" spans="1:10">
      <c r="A27" s="89" t="s">
        <v>267</v>
      </c>
      <c r="B27" s="89" t="s">
        <v>268</v>
      </c>
    </row>
    <row r="28" spans="1:10">
      <c r="A28" s="89" t="s">
        <v>273</v>
      </c>
      <c r="B28" s="89" t="s">
        <v>274</v>
      </c>
    </row>
    <row r="29" spans="1:10">
      <c r="A29" s="192" t="s">
        <v>269</v>
      </c>
    </row>
    <row r="30" spans="1:10">
      <c r="A30" s="192" t="s">
        <v>270</v>
      </c>
    </row>
  </sheetData>
  <mergeCells count="1">
    <mergeCell ref="A10:B10"/>
  </mergeCells>
  <pageMargins left="0.75" right="0.75" top="1" bottom="1" header="0.5" footer="0.5"/>
  <headerFooter alignWithMargins="0"/>
  <drawing r:id="rId1"/>
  <legacy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BF062-44BE-4E7A-BA56-DCAF21E3B1A2}">
  <sheetPr>
    <tabColor theme="1"/>
  </sheetPr>
  <dimension ref="A1"/>
  <sheetViews>
    <sheetView workbookViewId="0">
      <selection activeCell="F8" sqref="A1:XFD1048576"/>
    </sheetView>
  </sheetViews>
  <sheetFormatPr defaultRowHeight="14.4"/>
  <cols>
    <col min="1" max="16384" width="8.88671875" style="441"/>
  </cols>
  <sheetData/>
  <pageMargins left="0.7" right="0.7" top="0.75" bottom="0.75" header="0.3" footer="0.3"/>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2F6AB5-7467-4EE2-9A54-0316B96B35CF}">
  <sheetPr>
    <tabColor theme="0" tint="-0.14999847407452621"/>
  </sheetPr>
  <dimension ref="C4:X50"/>
  <sheetViews>
    <sheetView topLeftCell="A10" zoomScale="70" zoomScaleNormal="70" workbookViewId="0"/>
  </sheetViews>
  <sheetFormatPr defaultRowHeight="14.4"/>
  <cols>
    <col min="3" max="3" width="86.77734375" customWidth="1"/>
    <col min="4" max="4" width="12.88671875" style="1" customWidth="1"/>
    <col min="5" max="5" width="8.88671875" style="1"/>
  </cols>
  <sheetData>
    <row r="4" spans="3:24">
      <c r="C4" t="s">
        <v>921</v>
      </c>
      <c r="J4" s="4"/>
      <c r="K4" s="4"/>
      <c r="L4" s="4"/>
      <c r="M4" s="4"/>
      <c r="N4" s="4"/>
      <c r="O4" s="4"/>
      <c r="P4" s="4"/>
      <c r="Q4" s="4"/>
      <c r="R4" s="4"/>
      <c r="S4" s="4"/>
      <c r="T4" s="4"/>
      <c r="U4" s="4"/>
      <c r="V4" s="4"/>
      <c r="W4" s="4"/>
      <c r="X4" s="4"/>
    </row>
    <row r="5" spans="3:24">
      <c r="C5" t="s">
        <v>922</v>
      </c>
      <c r="J5" s="4"/>
      <c r="K5" s="2" t="s">
        <v>524</v>
      </c>
      <c r="L5" s="4"/>
      <c r="M5" s="4"/>
      <c r="N5" s="4"/>
      <c r="O5" s="4"/>
      <c r="P5" s="4"/>
      <c r="Q5" s="4"/>
      <c r="R5" s="4"/>
      <c r="S5" s="4"/>
      <c r="T5" s="4"/>
      <c r="U5" s="4"/>
      <c r="V5" s="4"/>
      <c r="W5" s="4"/>
      <c r="X5" s="4"/>
    </row>
    <row r="6" spans="3:24">
      <c r="C6" t="s">
        <v>921</v>
      </c>
      <c r="J6" s="4"/>
      <c r="K6" s="4"/>
      <c r="L6" s="4"/>
      <c r="M6" s="4"/>
      <c r="N6" s="4"/>
      <c r="O6" s="4"/>
      <c r="P6" s="4"/>
      <c r="Q6" s="4"/>
      <c r="R6" s="4"/>
      <c r="S6" s="4"/>
      <c r="T6" s="4"/>
      <c r="U6" s="4"/>
      <c r="V6" s="4"/>
      <c r="W6" s="4"/>
      <c r="X6" s="4"/>
    </row>
    <row r="7" spans="3:24">
      <c r="C7" t="s">
        <v>902</v>
      </c>
      <c r="J7" s="4"/>
      <c r="K7" s="4"/>
      <c r="L7" s="4"/>
      <c r="M7" s="4"/>
      <c r="N7" s="4"/>
      <c r="O7" s="4"/>
      <c r="P7" s="4"/>
      <c r="Q7" s="4"/>
      <c r="R7" s="4"/>
      <c r="S7" s="4"/>
      <c r="T7" s="4"/>
      <c r="U7" s="4"/>
      <c r="V7" s="4"/>
      <c r="W7" s="4"/>
      <c r="X7" s="4"/>
    </row>
    <row r="8" spans="3:24">
      <c r="C8" t="s">
        <v>923</v>
      </c>
      <c r="J8" s="4"/>
      <c r="K8" s="4"/>
      <c r="L8" s="4"/>
      <c r="M8" s="4"/>
      <c r="N8" s="4"/>
      <c r="O8" s="4"/>
      <c r="P8" s="4"/>
      <c r="Q8" s="4"/>
      <c r="R8" s="4"/>
      <c r="S8" s="4"/>
      <c r="T8" s="4"/>
      <c r="U8" s="4"/>
      <c r="V8" s="4"/>
      <c r="W8" s="4"/>
      <c r="X8" s="4"/>
    </row>
    <row r="9" spans="3:24">
      <c r="C9" t="s">
        <v>924</v>
      </c>
      <c r="J9" s="4"/>
      <c r="K9" s="4"/>
      <c r="L9" s="4"/>
      <c r="M9" s="4"/>
      <c r="N9" s="4"/>
      <c r="O9" s="4"/>
      <c r="P9" s="4"/>
      <c r="Q9" s="4"/>
      <c r="R9" s="4"/>
      <c r="S9" s="4"/>
      <c r="T9" s="4"/>
      <c r="U9" s="4"/>
      <c r="V9" s="4"/>
      <c r="W9" s="4"/>
      <c r="X9" s="4"/>
    </row>
    <row r="10" spans="3:24">
      <c r="C10" t="s">
        <v>925</v>
      </c>
      <c r="J10" s="4"/>
      <c r="K10" s="4"/>
      <c r="L10" s="4"/>
      <c r="M10" s="4"/>
      <c r="N10" s="4"/>
      <c r="O10" s="4"/>
      <c r="P10" s="4"/>
      <c r="Q10" s="4"/>
      <c r="R10" s="4"/>
      <c r="S10" s="4"/>
      <c r="T10" s="4"/>
      <c r="U10" s="4"/>
      <c r="V10" s="4"/>
      <c r="W10" s="4"/>
      <c r="X10" s="4"/>
    </row>
    <row r="11" spans="3:24">
      <c r="C11" t="s">
        <v>926</v>
      </c>
      <c r="J11" s="4"/>
      <c r="K11" s="4"/>
      <c r="L11" s="4"/>
      <c r="M11" s="4"/>
      <c r="N11" s="4"/>
      <c r="O11" s="4"/>
      <c r="P11" s="4"/>
      <c r="Q11" s="4"/>
      <c r="R11" s="4"/>
      <c r="S11" s="4"/>
      <c r="T11" s="4"/>
      <c r="U11" s="4"/>
      <c r="V11" s="4"/>
      <c r="W11" s="4"/>
      <c r="X11" s="4"/>
    </row>
    <row r="12" spans="3:24">
      <c r="J12" s="4"/>
      <c r="K12" s="4"/>
      <c r="L12" s="4"/>
      <c r="M12" s="4"/>
      <c r="N12" s="4"/>
      <c r="O12" s="4"/>
      <c r="P12" s="4"/>
      <c r="Q12" s="4"/>
      <c r="R12" s="4"/>
      <c r="S12" s="4"/>
      <c r="T12" s="4"/>
      <c r="U12" s="4"/>
      <c r="V12" s="4"/>
      <c r="W12" s="4"/>
      <c r="X12" s="4"/>
    </row>
    <row r="13" spans="3:24">
      <c r="C13" t="s">
        <v>927</v>
      </c>
      <c r="J13" s="4"/>
      <c r="K13" s="4"/>
      <c r="L13" s="4"/>
      <c r="M13" s="4"/>
      <c r="N13" s="4"/>
      <c r="O13" s="4"/>
      <c r="P13" s="4"/>
      <c r="Q13" s="4"/>
      <c r="R13" s="4"/>
      <c r="S13" s="4"/>
      <c r="T13" s="4"/>
      <c r="U13" s="4"/>
      <c r="V13" s="4"/>
      <c r="W13" s="4"/>
      <c r="X13" s="4"/>
    </row>
    <row r="14" spans="3:24">
      <c r="C14" t="s">
        <v>934</v>
      </c>
      <c r="D14" s="158">
        <v>0.11600000000000001</v>
      </c>
      <c r="E14" s="1">
        <f>D14*100</f>
        <v>11.600000000000001</v>
      </c>
      <c r="J14" s="4"/>
      <c r="K14" s="4"/>
      <c r="L14" s="4"/>
      <c r="M14" s="4"/>
      <c r="N14" s="4"/>
      <c r="O14" s="4"/>
      <c r="P14" s="4"/>
      <c r="Q14" s="4"/>
      <c r="R14" s="4"/>
      <c r="S14" s="4"/>
      <c r="T14" s="4"/>
      <c r="U14" s="4"/>
      <c r="V14" s="4"/>
      <c r="W14" s="4"/>
      <c r="X14" s="4"/>
    </row>
    <row r="15" spans="3:24">
      <c r="C15" t="s">
        <v>935</v>
      </c>
      <c r="D15" s="158">
        <v>0.26500000000000001</v>
      </c>
      <c r="E15" s="1">
        <f>D15*100</f>
        <v>26.5</v>
      </c>
      <c r="J15" s="4"/>
      <c r="K15" s="4"/>
      <c r="L15" s="4"/>
      <c r="M15" s="4"/>
      <c r="N15" s="4"/>
      <c r="O15" s="4"/>
      <c r="P15" s="4"/>
      <c r="Q15" s="4"/>
      <c r="R15" s="4"/>
      <c r="S15" s="4"/>
      <c r="T15" s="4"/>
      <c r="U15" s="4"/>
      <c r="V15" s="4"/>
      <c r="W15" s="4"/>
      <c r="X15" s="4"/>
    </row>
    <row r="16" spans="3:24">
      <c r="C16" t="s">
        <v>928</v>
      </c>
      <c r="D16" s="158"/>
      <c r="J16" s="4"/>
      <c r="K16" s="4"/>
      <c r="L16" s="4"/>
      <c r="M16" s="4"/>
      <c r="N16" s="4"/>
      <c r="O16" s="4"/>
      <c r="P16" s="4"/>
      <c r="Q16" s="4"/>
      <c r="R16" s="4"/>
      <c r="S16" s="4"/>
      <c r="T16" s="4"/>
      <c r="U16" s="4"/>
      <c r="V16" s="4"/>
      <c r="W16" s="4"/>
      <c r="X16" s="4"/>
    </row>
    <row r="17" spans="3:24">
      <c r="C17" t="s">
        <v>929</v>
      </c>
      <c r="D17" s="158"/>
      <c r="J17" s="4"/>
      <c r="K17" s="4"/>
      <c r="L17" s="4"/>
      <c r="M17" s="4"/>
      <c r="N17" s="4"/>
      <c r="O17" s="4"/>
      <c r="P17" s="4"/>
      <c r="Q17" s="4"/>
      <c r="R17" s="4"/>
      <c r="S17" s="4"/>
      <c r="T17" s="4"/>
      <c r="U17" s="4"/>
      <c r="V17" s="4"/>
      <c r="W17" s="4"/>
      <c r="X17" s="4"/>
    </row>
    <row r="18" spans="3:24">
      <c r="C18" t="s">
        <v>936</v>
      </c>
      <c r="D18" s="158">
        <v>0.38100000000000001</v>
      </c>
      <c r="E18" s="1">
        <f>D18*100</f>
        <v>38.1</v>
      </c>
      <c r="J18" s="4"/>
      <c r="K18" s="4"/>
      <c r="L18" s="4"/>
      <c r="M18" s="4"/>
      <c r="N18" s="4"/>
      <c r="O18" s="4"/>
      <c r="P18" s="4"/>
      <c r="Q18" s="4"/>
      <c r="R18" s="4"/>
      <c r="S18" s="4"/>
      <c r="T18" s="4"/>
      <c r="U18" s="4"/>
      <c r="V18" s="4"/>
      <c r="W18" s="4"/>
      <c r="X18" s="4"/>
    </row>
    <row r="19" spans="3:24">
      <c r="C19" t="s">
        <v>937</v>
      </c>
      <c r="D19" s="158">
        <v>0.157</v>
      </c>
      <c r="E19" s="1">
        <f>D19*100</f>
        <v>15.7</v>
      </c>
      <c r="J19" s="4"/>
      <c r="K19" s="4"/>
      <c r="L19" s="4"/>
      <c r="M19" s="4"/>
      <c r="N19" s="4"/>
      <c r="O19" s="4"/>
      <c r="P19" s="4"/>
      <c r="Q19" s="4"/>
      <c r="R19" s="4"/>
      <c r="S19" s="4"/>
      <c r="T19" s="4"/>
      <c r="U19" s="4"/>
      <c r="V19" s="4"/>
      <c r="W19" s="4"/>
      <c r="X19" s="4"/>
    </row>
    <row r="20" spans="3:24">
      <c r="C20" t="s">
        <v>938</v>
      </c>
      <c r="D20" s="158">
        <v>8.7999999999999995E-2</v>
      </c>
      <c r="E20" s="1">
        <f>D20*100</f>
        <v>8.7999999999999989</v>
      </c>
      <c r="J20" s="4"/>
      <c r="K20" s="4"/>
      <c r="L20" s="4"/>
      <c r="M20" s="4"/>
      <c r="N20" s="4"/>
      <c r="O20" s="4"/>
      <c r="P20" s="4"/>
      <c r="Q20" s="4"/>
      <c r="R20" s="4"/>
      <c r="S20" s="4"/>
      <c r="T20" s="4"/>
      <c r="U20" s="4"/>
      <c r="V20" s="4"/>
      <c r="W20" s="4"/>
      <c r="X20" s="4"/>
    </row>
    <row r="21" spans="3:24">
      <c r="C21" t="s">
        <v>493</v>
      </c>
      <c r="D21" s="158"/>
      <c r="J21" s="4"/>
      <c r="K21" s="4"/>
      <c r="L21" s="4"/>
      <c r="M21" s="4"/>
      <c r="N21" s="4"/>
      <c r="O21" s="4"/>
      <c r="P21" s="4"/>
      <c r="Q21" s="4"/>
      <c r="R21" s="4"/>
      <c r="S21" s="4"/>
      <c r="T21" s="4"/>
      <c r="U21" s="4"/>
      <c r="V21" s="4"/>
      <c r="W21" s="4"/>
      <c r="X21" s="4"/>
    </row>
    <row r="22" spans="3:24">
      <c r="C22" t="s">
        <v>930</v>
      </c>
      <c r="D22" s="158"/>
      <c r="J22" s="4"/>
      <c r="K22" s="4"/>
      <c r="L22" s="4"/>
      <c r="M22" s="4"/>
      <c r="N22" s="4"/>
      <c r="O22" s="4"/>
      <c r="P22" s="4"/>
      <c r="Q22" s="4"/>
      <c r="R22" s="4"/>
      <c r="S22" s="4"/>
      <c r="T22" s="4"/>
      <c r="U22" s="4"/>
      <c r="V22" s="4"/>
      <c r="W22" s="4"/>
      <c r="X22" s="4"/>
    </row>
    <row r="23" spans="3:24">
      <c r="C23" t="s">
        <v>939</v>
      </c>
      <c r="D23" s="158">
        <v>0.79500000000000004</v>
      </c>
      <c r="E23" s="1">
        <f>D23*100</f>
        <v>79.5</v>
      </c>
      <c r="J23" s="4"/>
      <c r="K23" s="4"/>
      <c r="L23" s="4"/>
      <c r="M23" s="4"/>
      <c r="N23" s="4"/>
      <c r="O23" s="4"/>
      <c r="P23" s="4"/>
      <c r="Q23" s="4"/>
      <c r="R23" s="4"/>
      <c r="S23" s="4"/>
      <c r="T23" s="4"/>
      <c r="U23" s="4"/>
      <c r="V23" s="4"/>
      <c r="W23" s="4"/>
      <c r="X23" s="4"/>
    </row>
    <row r="24" spans="3:24">
      <c r="C24" t="s">
        <v>940</v>
      </c>
      <c r="D24" s="158">
        <v>8.0500000000000002E-2</v>
      </c>
      <c r="E24" s="1">
        <f>D24*100</f>
        <v>8.0500000000000007</v>
      </c>
      <c r="J24" s="4"/>
      <c r="K24" s="4"/>
      <c r="L24" s="4"/>
      <c r="M24" s="4"/>
      <c r="N24" s="4"/>
      <c r="O24" s="4"/>
      <c r="P24" s="4"/>
      <c r="Q24" s="4"/>
      <c r="R24" s="4"/>
      <c r="S24" s="4"/>
      <c r="T24" s="4"/>
      <c r="U24" s="4"/>
      <c r="V24" s="4"/>
      <c r="W24" s="4"/>
      <c r="X24" s="4"/>
    </row>
    <row r="25" spans="3:24">
      <c r="C25" t="s">
        <v>941</v>
      </c>
      <c r="D25" s="158">
        <v>0.14199999999999999</v>
      </c>
      <c r="E25" s="1">
        <f>D25*100</f>
        <v>14.2</v>
      </c>
      <c r="J25" s="4"/>
      <c r="K25" s="4"/>
      <c r="L25" s="4"/>
      <c r="M25" s="4"/>
      <c r="N25" s="4"/>
      <c r="O25" s="4"/>
      <c r="P25" s="4"/>
      <c r="Q25" s="4"/>
      <c r="R25" s="4"/>
      <c r="S25" s="4"/>
      <c r="T25" s="4"/>
      <c r="U25" s="4"/>
      <c r="V25" s="4"/>
      <c r="W25" s="4"/>
      <c r="X25" s="4"/>
    </row>
    <row r="26" spans="3:24">
      <c r="C26" t="s">
        <v>942</v>
      </c>
      <c r="D26" s="158">
        <v>6.6000000000000003E-2</v>
      </c>
      <c r="E26" s="1">
        <f>D26*100</f>
        <v>6.6000000000000005</v>
      </c>
      <c r="J26" s="4"/>
      <c r="K26" s="4"/>
      <c r="L26" s="4"/>
      <c r="M26" s="4"/>
      <c r="N26" s="4"/>
      <c r="O26" s="4"/>
      <c r="P26" s="4"/>
      <c r="Q26" s="4"/>
      <c r="R26" s="4"/>
      <c r="S26" s="4"/>
      <c r="T26" s="4"/>
      <c r="U26" s="4"/>
      <c r="V26" s="4"/>
      <c r="W26" s="4"/>
      <c r="X26" s="4"/>
    </row>
    <row r="27" spans="3:24">
      <c r="C27" t="s">
        <v>943</v>
      </c>
      <c r="D27" s="158">
        <v>0.66600000000000004</v>
      </c>
      <c r="E27" s="1">
        <f>D27*100</f>
        <v>66.600000000000009</v>
      </c>
      <c r="J27" s="4"/>
      <c r="K27" s="4"/>
      <c r="L27" s="4"/>
      <c r="M27" s="4"/>
      <c r="N27" s="4"/>
      <c r="O27" s="4"/>
      <c r="P27" s="4"/>
      <c r="Q27" s="4"/>
      <c r="R27" s="4"/>
      <c r="S27" s="4"/>
      <c r="T27" s="4"/>
      <c r="U27" s="4"/>
      <c r="V27" s="4"/>
      <c r="W27" s="4"/>
      <c r="X27" s="4"/>
    </row>
    <row r="28" spans="3:24">
      <c r="C28" t="s">
        <v>493</v>
      </c>
      <c r="J28" s="4"/>
      <c r="K28" s="4"/>
      <c r="L28" s="4"/>
      <c r="M28" s="4"/>
      <c r="N28" s="4"/>
      <c r="O28" s="4"/>
      <c r="P28" s="4"/>
      <c r="Q28" s="4"/>
      <c r="R28" s="4"/>
      <c r="S28" s="4"/>
      <c r="T28" s="4"/>
      <c r="U28" s="4"/>
      <c r="V28" s="4"/>
      <c r="W28" s="4"/>
      <c r="X28" s="4"/>
    </row>
    <row r="29" spans="3:24">
      <c r="C29" t="s">
        <v>923</v>
      </c>
      <c r="J29" s="4"/>
      <c r="K29" s="4"/>
      <c r="L29" s="4"/>
      <c r="M29" s="4"/>
      <c r="N29" s="4"/>
      <c r="O29" s="4"/>
      <c r="P29" s="4"/>
      <c r="Q29" s="4"/>
      <c r="R29" s="4"/>
      <c r="S29" s="4"/>
      <c r="T29" s="4"/>
      <c r="U29" s="4"/>
      <c r="V29" s="4"/>
      <c r="W29" s="4"/>
      <c r="X29" s="4"/>
    </row>
    <row r="30" spans="3:24">
      <c r="C30" t="s">
        <v>931</v>
      </c>
      <c r="J30" s="4"/>
      <c r="K30" s="4"/>
      <c r="L30" s="4"/>
      <c r="M30" s="4"/>
      <c r="N30" s="4"/>
      <c r="O30" s="4"/>
      <c r="P30" s="4"/>
      <c r="Q30" s="4"/>
      <c r="R30" s="4"/>
      <c r="S30" s="4"/>
      <c r="T30" s="4"/>
      <c r="U30" s="4"/>
      <c r="V30" s="4"/>
      <c r="W30" s="4"/>
      <c r="X30" s="4"/>
    </row>
    <row r="31" spans="3:24">
      <c r="C31" t="s">
        <v>925</v>
      </c>
      <c r="J31" s="4"/>
      <c r="K31" s="4"/>
      <c r="L31" s="4"/>
      <c r="M31" s="4"/>
      <c r="N31" s="4"/>
      <c r="O31" s="4"/>
      <c r="P31" s="4"/>
      <c r="Q31" s="4"/>
      <c r="R31" s="4"/>
      <c r="S31" s="4"/>
      <c r="T31" s="4"/>
      <c r="U31" s="4"/>
      <c r="V31" s="4"/>
      <c r="W31" s="4"/>
      <c r="X31" s="4"/>
    </row>
    <row r="32" spans="3:24">
      <c r="C32" t="s">
        <v>932</v>
      </c>
      <c r="J32" s="4"/>
      <c r="K32" s="4"/>
      <c r="L32" s="4"/>
      <c r="M32" s="4"/>
      <c r="N32" s="4"/>
      <c r="O32" s="4"/>
      <c r="P32" s="4"/>
      <c r="Q32" s="4"/>
      <c r="R32" s="4"/>
      <c r="S32" s="4"/>
      <c r="T32" s="4"/>
      <c r="U32" s="4"/>
      <c r="V32" s="4"/>
      <c r="W32" s="4"/>
      <c r="X32" s="4"/>
    </row>
    <row r="33" spans="3:24">
      <c r="J33" s="4"/>
      <c r="K33" s="4"/>
      <c r="L33" s="4"/>
      <c r="M33" s="4"/>
      <c r="N33" s="4"/>
      <c r="O33" s="4"/>
      <c r="P33" s="4"/>
      <c r="Q33" s="4"/>
      <c r="R33" s="4"/>
      <c r="S33" s="4"/>
      <c r="T33" s="4"/>
      <c r="U33" s="4"/>
      <c r="V33" s="4"/>
      <c r="W33" s="4"/>
      <c r="X33" s="4"/>
    </row>
    <row r="34" spans="3:24">
      <c r="C34" t="s">
        <v>927</v>
      </c>
      <c r="J34" s="4"/>
      <c r="K34" s="4"/>
      <c r="L34" s="4"/>
      <c r="M34" s="4"/>
      <c r="N34" s="4"/>
      <c r="O34" s="4"/>
      <c r="P34" s="4"/>
      <c r="Q34" s="4"/>
      <c r="R34" s="4"/>
      <c r="S34" s="4"/>
      <c r="T34" s="4"/>
      <c r="U34" s="4"/>
      <c r="V34" s="4"/>
      <c r="W34" s="4"/>
      <c r="X34" s="4"/>
    </row>
    <row r="35" spans="3:24">
      <c r="C35" t="s">
        <v>944</v>
      </c>
      <c r="D35" s="158">
        <v>8.7999999999999995E-2</v>
      </c>
      <c r="E35" s="1">
        <f>D35*100</f>
        <v>8.7999999999999989</v>
      </c>
      <c r="J35" s="4"/>
      <c r="K35" s="4"/>
      <c r="L35" s="4"/>
      <c r="M35" s="4"/>
      <c r="N35" s="4"/>
      <c r="O35" s="4"/>
      <c r="P35" s="4"/>
      <c r="Q35" s="4"/>
      <c r="R35" s="4"/>
      <c r="S35" s="4"/>
      <c r="T35" s="4"/>
      <c r="U35" s="4"/>
      <c r="V35" s="4"/>
      <c r="W35" s="4"/>
      <c r="X35" s="4"/>
    </row>
    <row r="36" spans="3:24">
      <c r="C36" t="s">
        <v>945</v>
      </c>
      <c r="D36" s="158">
        <v>0.19470000000000001</v>
      </c>
      <c r="E36" s="1">
        <f>D36*100</f>
        <v>19.470000000000002</v>
      </c>
      <c r="J36" s="4"/>
      <c r="K36" s="4"/>
      <c r="L36" s="4"/>
      <c r="M36" s="4"/>
      <c r="N36" s="4"/>
      <c r="O36" s="4"/>
      <c r="P36" s="4"/>
      <c r="Q36" s="4"/>
      <c r="R36" s="4"/>
      <c r="S36" s="4"/>
      <c r="T36" s="4"/>
      <c r="U36" s="4"/>
      <c r="V36" s="4"/>
      <c r="W36" s="4"/>
      <c r="X36" s="4"/>
    </row>
    <row r="37" spans="3:24">
      <c r="C37" t="s">
        <v>928</v>
      </c>
      <c r="D37" s="158"/>
      <c r="J37" s="4"/>
      <c r="K37" s="4"/>
      <c r="L37" s="4"/>
      <c r="M37" s="4"/>
      <c r="N37" s="4"/>
      <c r="O37" s="4"/>
      <c r="P37" s="4"/>
      <c r="Q37" s="4"/>
      <c r="R37" s="4"/>
      <c r="S37" s="4"/>
      <c r="T37" s="4"/>
      <c r="U37" s="4"/>
      <c r="V37" s="4"/>
      <c r="W37" s="4"/>
      <c r="X37" s="4"/>
    </row>
    <row r="38" spans="3:24">
      <c r="C38" t="s">
        <v>929</v>
      </c>
      <c r="D38" s="158"/>
      <c r="J38" s="4"/>
      <c r="K38" s="4"/>
      <c r="L38" s="4"/>
      <c r="M38" s="4"/>
      <c r="N38" s="4"/>
      <c r="O38" s="4"/>
      <c r="P38" s="4"/>
      <c r="Q38" s="4"/>
      <c r="R38" s="4"/>
      <c r="S38" s="4"/>
      <c r="T38" s="4"/>
      <c r="U38" s="4"/>
      <c r="V38" s="4"/>
      <c r="W38" s="4"/>
      <c r="X38" s="4"/>
    </row>
    <row r="39" spans="3:24">
      <c r="C39" t="s">
        <v>946</v>
      </c>
      <c r="D39" s="158">
        <v>0.19</v>
      </c>
      <c r="E39" s="520">
        <f>D39*100</f>
        <v>19</v>
      </c>
      <c r="J39" s="4"/>
      <c r="K39" s="4"/>
      <c r="L39" s="4"/>
      <c r="M39" s="4"/>
      <c r="N39" s="4"/>
      <c r="O39" s="4"/>
      <c r="P39" s="4"/>
      <c r="Q39" s="4"/>
      <c r="R39" s="4"/>
      <c r="S39" s="4"/>
      <c r="T39" s="4"/>
      <c r="U39" s="4"/>
      <c r="V39" s="4"/>
      <c r="W39" s="4"/>
      <c r="X39" s="4"/>
    </row>
    <row r="40" spans="3:24">
      <c r="C40" t="s">
        <v>947</v>
      </c>
      <c r="D40" s="158">
        <v>0.16700000000000001</v>
      </c>
      <c r="E40" s="1">
        <f>D40*100</f>
        <v>16.7</v>
      </c>
      <c r="J40" s="4"/>
      <c r="K40" s="4"/>
      <c r="L40" s="4"/>
      <c r="M40" s="4"/>
      <c r="N40" s="4"/>
      <c r="O40" s="4"/>
      <c r="P40" s="4"/>
      <c r="Q40" s="4"/>
      <c r="R40" s="4"/>
      <c r="S40" s="4"/>
      <c r="T40" s="4"/>
      <c r="U40" s="4"/>
      <c r="V40" s="4"/>
      <c r="W40" s="4"/>
      <c r="X40" s="4"/>
    </row>
    <row r="41" spans="3:24">
      <c r="C41" t="s">
        <v>948</v>
      </c>
      <c r="D41" s="158">
        <v>1.6E-2</v>
      </c>
      <c r="E41" s="1">
        <f>D41*100</f>
        <v>1.6</v>
      </c>
      <c r="J41" s="4"/>
      <c r="K41" s="4"/>
      <c r="L41" s="4"/>
      <c r="M41" s="4"/>
      <c r="N41" s="4"/>
      <c r="O41" s="4"/>
      <c r="P41" s="4"/>
      <c r="Q41" s="4"/>
      <c r="R41" s="4"/>
      <c r="S41" s="4"/>
      <c r="T41" s="4"/>
      <c r="U41" s="4"/>
      <c r="V41" s="4"/>
      <c r="W41" s="4"/>
      <c r="X41" s="4"/>
    </row>
    <row r="42" spans="3:24">
      <c r="C42" t="s">
        <v>493</v>
      </c>
      <c r="D42" s="158"/>
      <c r="J42" s="4"/>
      <c r="K42" s="4"/>
      <c r="L42" s="4"/>
      <c r="M42" s="4"/>
      <c r="N42" s="4"/>
      <c r="O42" s="4"/>
      <c r="P42" s="4"/>
      <c r="Q42" s="4"/>
      <c r="R42" s="4"/>
      <c r="S42" s="4"/>
      <c r="T42" s="4"/>
      <c r="U42" s="4"/>
      <c r="V42" s="4"/>
      <c r="W42" s="4"/>
      <c r="X42" s="4"/>
    </row>
    <row r="43" spans="3:24">
      <c r="C43" t="s">
        <v>930</v>
      </c>
      <c r="D43" s="158"/>
      <c r="J43" s="4"/>
      <c r="K43" s="4"/>
      <c r="L43" s="4"/>
      <c r="M43" s="4"/>
      <c r="N43" s="4"/>
      <c r="O43" s="4"/>
      <c r="P43" s="4"/>
      <c r="Q43" s="4"/>
      <c r="R43" s="4"/>
      <c r="S43" s="4"/>
      <c r="T43" s="4"/>
      <c r="U43" s="4"/>
      <c r="V43" s="4"/>
      <c r="W43" s="4"/>
      <c r="X43" s="4"/>
    </row>
    <row r="44" spans="3:24">
      <c r="C44" t="s">
        <v>949</v>
      </c>
      <c r="D44" s="158">
        <v>0.85899999999999999</v>
      </c>
      <c r="E44" s="1">
        <f>D44*100</f>
        <v>85.9</v>
      </c>
      <c r="J44" s="4"/>
      <c r="K44" s="4"/>
      <c r="L44" s="4"/>
      <c r="M44" s="4"/>
      <c r="N44" s="4"/>
      <c r="O44" s="4"/>
      <c r="P44" s="4"/>
      <c r="Q44" s="4"/>
      <c r="R44" s="4"/>
      <c r="S44" s="4"/>
      <c r="T44" s="4"/>
      <c r="U44" s="4"/>
      <c r="V44" s="4"/>
      <c r="W44" s="4"/>
      <c r="X44" s="4"/>
    </row>
    <row r="45" spans="3:24">
      <c r="C45" t="s">
        <v>950</v>
      </c>
      <c r="D45" s="158">
        <v>6.5000000000000002E-2</v>
      </c>
      <c r="E45" s="1">
        <f>D45*100</f>
        <v>6.5</v>
      </c>
      <c r="J45" s="4"/>
      <c r="K45" s="4"/>
      <c r="L45" s="4"/>
      <c r="M45" s="4"/>
      <c r="N45" s="4"/>
      <c r="O45" s="4"/>
      <c r="P45" s="4"/>
      <c r="Q45" s="4"/>
      <c r="R45" s="4"/>
      <c r="S45" s="4"/>
      <c r="T45" s="4"/>
      <c r="U45" s="4"/>
      <c r="V45" s="4"/>
      <c r="W45" s="4"/>
      <c r="X45" s="4"/>
    </row>
    <row r="46" spans="3:24">
      <c r="C46" t="s">
        <v>951</v>
      </c>
      <c r="D46" s="158">
        <v>0.24099999999999999</v>
      </c>
      <c r="E46" s="1">
        <f>D46*100</f>
        <v>24.099999999999998</v>
      </c>
      <c r="J46" s="4"/>
      <c r="K46" s="4"/>
      <c r="L46" s="4"/>
      <c r="M46" s="4"/>
      <c r="N46" s="4"/>
      <c r="O46" s="4"/>
      <c r="P46" s="4"/>
      <c r="Q46" s="4"/>
      <c r="R46" s="4"/>
      <c r="S46" s="4"/>
      <c r="T46" s="4"/>
      <c r="U46" s="4"/>
      <c r="V46" s="4"/>
      <c r="W46" s="4"/>
      <c r="X46" s="4"/>
    </row>
    <row r="47" spans="3:24">
      <c r="C47" t="s">
        <v>952</v>
      </c>
      <c r="D47" s="158">
        <v>4.1000000000000002E-2</v>
      </c>
      <c r="E47" s="1">
        <f>D47*100</f>
        <v>4.1000000000000005</v>
      </c>
      <c r="J47" s="4"/>
      <c r="K47" s="4"/>
      <c r="L47" s="4"/>
      <c r="M47" s="4"/>
      <c r="N47" s="4"/>
      <c r="O47" s="4"/>
      <c r="P47" s="4"/>
      <c r="Q47" s="4"/>
      <c r="R47" s="4"/>
      <c r="S47" s="4"/>
      <c r="T47" s="4"/>
      <c r="U47" s="4"/>
      <c r="V47" s="4"/>
      <c r="W47" s="4"/>
      <c r="X47" s="4"/>
    </row>
    <row r="48" spans="3:24">
      <c r="C48" t="s">
        <v>953</v>
      </c>
      <c r="D48" s="158">
        <v>0.82399999999999995</v>
      </c>
      <c r="E48" s="1">
        <f>D48*100</f>
        <v>82.399999999999991</v>
      </c>
    </row>
    <row r="49" spans="3:3">
      <c r="C49" t="s">
        <v>386</v>
      </c>
    </row>
    <row r="50" spans="3:3">
      <c r="C50" t="s">
        <v>933</v>
      </c>
    </row>
  </sheetData>
  <pageMargins left="0.7" right="0.7" top="0.75" bottom="0.75" header="0.3" footer="0.3"/>
  <pageSetup paperSize="9" orientation="portrait" horizontalDpi="0" verticalDpi="0"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49997F-9C55-4EB0-BB32-2594D9FF5DD4}">
  <sheetPr>
    <tabColor theme="0" tint="-0.14999847407452621"/>
  </sheetPr>
  <dimension ref="B2:X47"/>
  <sheetViews>
    <sheetView topLeftCell="A6" zoomScale="80" zoomScaleNormal="80" workbookViewId="0">
      <selection activeCell="H38" sqref="H38"/>
    </sheetView>
  </sheetViews>
  <sheetFormatPr defaultRowHeight="14.4"/>
  <cols>
    <col min="3" max="3" width="45.6640625" customWidth="1"/>
    <col min="4" max="4" width="5.88671875" customWidth="1"/>
    <col min="5" max="5" width="8.88671875" style="1"/>
  </cols>
  <sheetData>
    <row r="2" spans="2:24">
      <c r="B2" t="s">
        <v>408</v>
      </c>
      <c r="C2" t="s">
        <v>505</v>
      </c>
    </row>
    <row r="3" spans="2:24">
      <c r="B3" t="s">
        <v>408</v>
      </c>
      <c r="C3" t="s">
        <v>506</v>
      </c>
      <c r="E3" s="1" t="s">
        <v>267</v>
      </c>
    </row>
    <row r="4" spans="2:24">
      <c r="B4" t="s">
        <v>408</v>
      </c>
      <c r="C4" t="s">
        <v>505</v>
      </c>
      <c r="J4" s="4"/>
      <c r="K4" s="4"/>
      <c r="L4" s="4"/>
      <c r="M4" s="4"/>
      <c r="N4" s="4"/>
      <c r="O4" s="4"/>
      <c r="P4" s="4"/>
      <c r="Q4" s="4"/>
      <c r="R4" s="4"/>
      <c r="S4" s="4"/>
      <c r="T4" s="4"/>
      <c r="U4" s="4"/>
      <c r="V4" s="4"/>
      <c r="W4" s="4"/>
      <c r="X4" s="4"/>
    </row>
    <row r="5" spans="2:24">
      <c r="B5" t="s">
        <v>408</v>
      </c>
      <c r="J5" s="4"/>
      <c r="K5" s="2" t="s">
        <v>524</v>
      </c>
      <c r="L5" s="4"/>
      <c r="M5" s="4"/>
      <c r="N5" s="4"/>
      <c r="O5" s="4"/>
      <c r="P5" s="4"/>
      <c r="Q5" s="4"/>
      <c r="R5" s="4"/>
      <c r="S5" s="4"/>
      <c r="T5" s="4"/>
      <c r="U5" s="4"/>
      <c r="V5" s="4"/>
      <c r="W5" s="4"/>
      <c r="X5" s="4"/>
    </row>
    <row r="6" spans="2:24">
      <c r="B6" t="s">
        <v>408</v>
      </c>
      <c r="C6" t="s">
        <v>507</v>
      </c>
      <c r="J6" s="4"/>
      <c r="K6" s="4"/>
      <c r="L6" s="4"/>
      <c r="M6" s="4"/>
      <c r="N6" s="4"/>
      <c r="O6" s="4"/>
      <c r="P6" s="4"/>
      <c r="Q6" s="4"/>
      <c r="R6" s="4"/>
      <c r="S6" s="4"/>
      <c r="T6" s="4"/>
      <c r="U6" s="4"/>
      <c r="V6" s="4"/>
      <c r="W6" s="4"/>
      <c r="X6" s="4"/>
    </row>
    <row r="7" spans="2:24">
      <c r="B7" t="s">
        <v>408</v>
      </c>
      <c r="C7" t="s">
        <v>508</v>
      </c>
      <c r="J7" s="4"/>
      <c r="K7" s="4"/>
      <c r="L7" s="4"/>
      <c r="M7" s="4"/>
      <c r="N7" s="4"/>
      <c r="O7" s="4"/>
      <c r="P7" s="4"/>
      <c r="Q7" s="4"/>
      <c r="R7" s="4"/>
      <c r="S7" s="4"/>
      <c r="T7" s="4"/>
      <c r="U7" s="4"/>
      <c r="V7" s="4"/>
      <c r="W7" s="4"/>
      <c r="X7" s="4"/>
    </row>
    <row r="8" spans="2:24">
      <c r="B8" t="s">
        <v>408</v>
      </c>
      <c r="C8" t="s">
        <v>507</v>
      </c>
      <c r="J8" s="4"/>
      <c r="K8" s="4"/>
      <c r="L8" s="4"/>
      <c r="M8" s="4"/>
      <c r="N8" s="4"/>
      <c r="O8" s="4"/>
      <c r="P8" s="4"/>
      <c r="Q8" s="4"/>
      <c r="R8" s="4"/>
      <c r="S8" s="4"/>
      <c r="T8" s="4"/>
      <c r="U8" s="4"/>
      <c r="V8" s="4"/>
      <c r="W8" s="4"/>
      <c r="X8" s="4"/>
    </row>
    <row r="9" spans="2:24">
      <c r="B9" t="s">
        <v>408</v>
      </c>
      <c r="C9" t="s">
        <v>509</v>
      </c>
      <c r="J9" s="4"/>
      <c r="K9" s="4"/>
      <c r="L9" s="4"/>
      <c r="M9" s="4"/>
      <c r="N9" s="4"/>
      <c r="O9" s="4"/>
      <c r="P9" s="4"/>
      <c r="Q9" s="4"/>
      <c r="R9" s="4"/>
      <c r="S9" s="4"/>
      <c r="T9" s="4"/>
      <c r="U9" s="4"/>
      <c r="V9" s="4"/>
      <c r="W9" s="4"/>
      <c r="X9" s="4"/>
    </row>
    <row r="10" spans="2:24">
      <c r="J10" s="4"/>
      <c r="K10" s="4"/>
      <c r="L10" s="4"/>
      <c r="M10" s="4"/>
      <c r="N10" s="4"/>
      <c r="O10" s="4"/>
      <c r="P10" s="4"/>
      <c r="Q10" s="4"/>
      <c r="R10" s="4"/>
      <c r="S10" s="4"/>
      <c r="T10" s="4"/>
      <c r="U10" s="4"/>
      <c r="V10" s="4"/>
      <c r="W10" s="4"/>
      <c r="X10" s="4"/>
    </row>
    <row r="11" spans="2:24">
      <c r="B11" t="s">
        <v>408</v>
      </c>
      <c r="C11" t="s">
        <v>510</v>
      </c>
      <c r="D11" t="s">
        <v>504</v>
      </c>
      <c r="E11" s="158">
        <v>0.372</v>
      </c>
      <c r="F11" s="1">
        <f>E11*100</f>
        <v>37.200000000000003</v>
      </c>
      <c r="J11" s="4"/>
      <c r="K11" s="4"/>
      <c r="L11" s="4"/>
      <c r="M11" s="4"/>
      <c r="N11" s="4"/>
      <c r="O11" s="4"/>
      <c r="P11" s="4"/>
      <c r="Q11" s="4"/>
      <c r="R11" s="4"/>
      <c r="S11" s="4"/>
      <c r="T11" s="4"/>
      <c r="U11" s="4"/>
      <c r="V11" s="4"/>
      <c r="W11" s="4"/>
      <c r="X11" s="4"/>
    </row>
    <row r="12" spans="2:24">
      <c r="B12" t="s">
        <v>408</v>
      </c>
      <c r="C12" t="s">
        <v>511</v>
      </c>
      <c r="D12" t="s">
        <v>504</v>
      </c>
      <c r="E12" s="158">
        <v>0.82499999999999996</v>
      </c>
      <c r="F12" s="1">
        <f t="shared" ref="F12:F20" si="0">E12*100</f>
        <v>82.5</v>
      </c>
      <c r="J12" s="4"/>
      <c r="K12" s="4"/>
      <c r="L12" s="4"/>
      <c r="M12" s="4"/>
      <c r="N12" s="4"/>
      <c r="O12" s="4"/>
      <c r="P12" s="4"/>
      <c r="Q12" s="4"/>
      <c r="R12" s="4"/>
      <c r="S12" s="4"/>
      <c r="T12" s="4"/>
      <c r="U12" s="4"/>
      <c r="V12" s="4"/>
      <c r="W12" s="4"/>
      <c r="X12" s="4"/>
    </row>
    <row r="13" spans="2:24">
      <c r="B13" t="s">
        <v>408</v>
      </c>
      <c r="C13" t="s">
        <v>512</v>
      </c>
      <c r="D13" t="s">
        <v>504</v>
      </c>
      <c r="E13" s="158">
        <v>0.13700000000000001</v>
      </c>
      <c r="F13" s="1">
        <f t="shared" si="0"/>
        <v>13.700000000000001</v>
      </c>
      <c r="J13" s="4"/>
      <c r="K13" s="4"/>
      <c r="L13" s="4"/>
      <c r="M13" s="4"/>
      <c r="N13" s="4"/>
      <c r="O13" s="4"/>
      <c r="P13" s="4"/>
      <c r="Q13" s="4"/>
      <c r="R13" s="4"/>
      <c r="S13" s="4"/>
      <c r="T13" s="4"/>
      <c r="U13" s="4"/>
      <c r="V13" s="4"/>
      <c r="W13" s="4"/>
      <c r="X13" s="4"/>
    </row>
    <row r="14" spans="2:24">
      <c r="B14" t="s">
        <v>408</v>
      </c>
      <c r="C14" t="s">
        <v>513</v>
      </c>
      <c r="D14" t="s">
        <v>504</v>
      </c>
      <c r="E14" s="158">
        <v>0.11600000000000001</v>
      </c>
      <c r="F14" s="1">
        <f t="shared" si="0"/>
        <v>11.600000000000001</v>
      </c>
      <c r="J14" s="4"/>
      <c r="K14" s="4"/>
      <c r="L14" s="4"/>
      <c r="M14" s="4"/>
      <c r="N14" s="4"/>
      <c r="O14" s="4"/>
      <c r="P14" s="4"/>
      <c r="Q14" s="4"/>
      <c r="R14" s="4"/>
      <c r="S14" s="4"/>
      <c r="T14" s="4"/>
      <c r="U14" s="4"/>
      <c r="V14" s="4"/>
      <c r="W14" s="4"/>
      <c r="X14" s="4"/>
    </row>
    <row r="15" spans="2:24">
      <c r="B15" t="s">
        <v>408</v>
      </c>
      <c r="C15" t="s">
        <v>514</v>
      </c>
      <c r="D15" t="s">
        <v>504</v>
      </c>
      <c r="E15" s="158">
        <v>9.6000000000000002E-2</v>
      </c>
      <c r="F15" s="1">
        <f t="shared" si="0"/>
        <v>9.6</v>
      </c>
      <c r="J15" s="4"/>
      <c r="K15" s="4"/>
      <c r="L15" s="4"/>
      <c r="M15" s="4"/>
      <c r="N15" s="4"/>
      <c r="O15" s="4"/>
      <c r="P15" s="4"/>
      <c r="Q15" s="4"/>
      <c r="R15" s="4"/>
      <c r="S15" s="4"/>
      <c r="T15" s="4"/>
      <c r="U15" s="4"/>
      <c r="V15" s="4"/>
      <c r="W15" s="4"/>
      <c r="X15" s="4"/>
    </row>
    <row r="16" spans="2:24">
      <c r="B16" t="s">
        <v>408</v>
      </c>
      <c r="C16" t="s">
        <v>515</v>
      </c>
      <c r="D16" t="s">
        <v>504</v>
      </c>
      <c r="E16" s="158">
        <v>0.245</v>
      </c>
      <c r="F16" s="1">
        <f t="shared" si="0"/>
        <v>24.5</v>
      </c>
      <c r="J16" s="4"/>
      <c r="K16" s="4"/>
      <c r="L16" s="4"/>
      <c r="M16" s="4"/>
      <c r="N16" s="4"/>
      <c r="O16" s="4"/>
      <c r="P16" s="4"/>
      <c r="Q16" s="4"/>
      <c r="R16" s="4"/>
      <c r="S16" s="4"/>
      <c r="T16" s="4"/>
      <c r="U16" s="4"/>
      <c r="V16" s="4"/>
      <c r="W16" s="4"/>
      <c r="X16" s="4"/>
    </row>
    <row r="17" spans="2:24">
      <c r="B17" t="s">
        <v>408</v>
      </c>
      <c r="C17" t="s">
        <v>516</v>
      </c>
      <c r="D17" t="s">
        <v>504</v>
      </c>
      <c r="E17" s="158">
        <v>9.4E-2</v>
      </c>
      <c r="F17" s="1">
        <f t="shared" si="0"/>
        <v>9.4</v>
      </c>
      <c r="J17" s="4"/>
      <c r="K17" s="4"/>
      <c r="L17" s="4"/>
      <c r="M17" s="4"/>
      <c r="N17" s="4"/>
      <c r="O17" s="4"/>
      <c r="P17" s="4"/>
      <c r="Q17" s="4"/>
      <c r="R17" s="4"/>
      <c r="S17" s="4"/>
      <c r="T17" s="4"/>
      <c r="U17" s="4"/>
      <c r="V17" s="4"/>
      <c r="W17" s="4"/>
      <c r="X17" s="4"/>
    </row>
    <row r="18" spans="2:24">
      <c r="B18" t="s">
        <v>408</v>
      </c>
      <c r="C18" t="s">
        <v>517</v>
      </c>
      <c r="D18" t="s">
        <v>504</v>
      </c>
      <c r="E18" s="158">
        <v>0.26500000000000001</v>
      </c>
      <c r="F18" s="1">
        <f t="shared" si="0"/>
        <v>26.5</v>
      </c>
      <c r="J18" s="4"/>
      <c r="K18" s="4"/>
      <c r="L18" s="4"/>
      <c r="M18" s="4"/>
      <c r="N18" s="4"/>
      <c r="O18" s="4"/>
      <c r="P18" s="4"/>
      <c r="Q18" s="4"/>
      <c r="R18" s="4"/>
      <c r="S18" s="4"/>
      <c r="T18" s="4"/>
      <c r="U18" s="4"/>
      <c r="V18" s="4"/>
      <c r="W18" s="4"/>
      <c r="X18" s="4"/>
    </row>
    <row r="19" spans="2:24">
      <c r="B19" t="s">
        <v>408</v>
      </c>
      <c r="C19" t="s">
        <v>518</v>
      </c>
      <c r="D19" t="s">
        <v>504</v>
      </c>
      <c r="E19" s="158">
        <v>6.5000000000000002E-2</v>
      </c>
      <c r="F19" s="1">
        <f t="shared" si="0"/>
        <v>6.5</v>
      </c>
      <c r="J19" s="4"/>
      <c r="K19" s="4"/>
      <c r="L19" s="4"/>
      <c r="M19" s="4"/>
      <c r="N19" s="4"/>
      <c r="O19" s="4"/>
      <c r="P19" s="4"/>
      <c r="Q19" s="4"/>
      <c r="R19" s="4"/>
      <c r="S19" s="4"/>
      <c r="T19" s="4"/>
      <c r="U19" s="4"/>
      <c r="V19" s="4"/>
      <c r="W19" s="4"/>
      <c r="X19" s="4"/>
    </row>
    <row r="20" spans="2:24">
      <c r="B20" t="s">
        <v>408</v>
      </c>
      <c r="C20" t="s">
        <v>519</v>
      </c>
      <c r="D20" t="s">
        <v>504</v>
      </c>
      <c r="E20" s="158">
        <v>0.66600000000000004</v>
      </c>
      <c r="F20" s="1">
        <f t="shared" si="0"/>
        <v>66.600000000000009</v>
      </c>
      <c r="J20" s="4"/>
      <c r="K20" s="4"/>
      <c r="L20" s="4"/>
      <c r="M20" s="4"/>
      <c r="N20" s="4"/>
      <c r="O20" s="4"/>
      <c r="P20" s="4"/>
      <c r="Q20" s="4"/>
      <c r="R20" s="4"/>
      <c r="S20" s="4"/>
      <c r="T20" s="4"/>
      <c r="U20" s="4"/>
      <c r="V20" s="4"/>
      <c r="W20" s="4"/>
      <c r="X20" s="4"/>
    </row>
    <row r="21" spans="2:24">
      <c r="B21" t="s">
        <v>408</v>
      </c>
      <c r="J21" s="4"/>
      <c r="K21" s="4"/>
      <c r="L21" s="4"/>
      <c r="M21" s="4"/>
      <c r="N21" s="4"/>
      <c r="O21" s="4"/>
      <c r="P21" s="4"/>
      <c r="Q21" s="4"/>
      <c r="R21" s="4"/>
      <c r="S21" s="4"/>
      <c r="T21" s="4"/>
      <c r="U21" s="4"/>
      <c r="V21" s="4"/>
      <c r="W21" s="4"/>
      <c r="X21" s="4"/>
    </row>
    <row r="22" spans="2:24">
      <c r="B22" t="s">
        <v>408</v>
      </c>
      <c r="C22" t="s">
        <v>507</v>
      </c>
      <c r="J22" s="4"/>
      <c r="K22" s="4"/>
      <c r="L22" s="4"/>
      <c r="M22" s="4"/>
      <c r="N22" s="4"/>
      <c r="O22" s="4"/>
      <c r="P22" s="4"/>
      <c r="Q22" s="4"/>
      <c r="R22" s="4"/>
      <c r="S22" s="4"/>
      <c r="T22" s="4"/>
      <c r="U22" s="4"/>
      <c r="V22" s="4"/>
      <c r="W22" s="4"/>
      <c r="X22" s="4"/>
    </row>
    <row r="23" spans="2:24">
      <c r="B23" t="s">
        <v>408</v>
      </c>
      <c r="C23" t="s">
        <v>520</v>
      </c>
      <c r="J23" s="4"/>
      <c r="K23" s="4"/>
      <c r="L23" s="4"/>
      <c r="M23" s="4"/>
      <c r="N23" s="4"/>
      <c r="O23" s="4"/>
      <c r="P23" s="4"/>
      <c r="Q23" s="4"/>
      <c r="R23" s="4"/>
      <c r="S23" s="4"/>
      <c r="T23" s="4"/>
      <c r="U23" s="4"/>
      <c r="V23" s="4"/>
      <c r="W23" s="4"/>
      <c r="X23" s="4"/>
    </row>
    <row r="24" spans="2:24">
      <c r="B24" t="s">
        <v>408</v>
      </c>
      <c r="C24" t="s">
        <v>507</v>
      </c>
      <c r="J24" s="4"/>
      <c r="K24" s="4"/>
      <c r="L24" s="4"/>
      <c r="M24" s="4"/>
      <c r="N24" s="4"/>
      <c r="O24" s="4"/>
      <c r="P24" s="4"/>
      <c r="Q24" s="4"/>
      <c r="R24" s="4"/>
      <c r="S24" s="4"/>
      <c r="T24" s="4"/>
      <c r="U24" s="4"/>
      <c r="V24" s="4"/>
      <c r="W24" s="4"/>
      <c r="X24" s="4"/>
    </row>
    <row r="25" spans="2:24">
      <c r="B25" t="s">
        <v>408</v>
      </c>
      <c r="C25" t="s">
        <v>509</v>
      </c>
      <c r="J25" s="4"/>
      <c r="K25" s="4"/>
      <c r="L25" s="4"/>
      <c r="M25" s="4"/>
      <c r="N25" s="4"/>
      <c r="O25" s="4"/>
      <c r="P25" s="4"/>
      <c r="Q25" s="4"/>
      <c r="R25" s="4"/>
      <c r="S25" s="4"/>
      <c r="T25" s="4"/>
      <c r="U25" s="4"/>
      <c r="V25" s="4"/>
      <c r="W25" s="4"/>
      <c r="X25" s="4"/>
    </row>
    <row r="26" spans="2:24">
      <c r="J26" s="4"/>
      <c r="K26" s="4"/>
      <c r="L26" s="4"/>
      <c r="M26" s="4"/>
      <c r="N26" s="4"/>
      <c r="O26" s="4"/>
      <c r="P26" s="4"/>
      <c r="Q26" s="4"/>
      <c r="R26" s="4"/>
      <c r="S26" s="4"/>
      <c r="T26" s="4"/>
      <c r="U26" s="4"/>
      <c r="V26" s="4"/>
      <c r="W26" s="4"/>
      <c r="X26" s="4"/>
    </row>
    <row r="27" spans="2:24">
      <c r="B27" t="s">
        <v>408</v>
      </c>
      <c r="C27" t="s">
        <v>510</v>
      </c>
      <c r="D27" t="s">
        <v>521</v>
      </c>
      <c r="E27" s="158">
        <v>0.188</v>
      </c>
      <c r="F27" s="1">
        <f>E27*100</f>
        <v>18.8</v>
      </c>
      <c r="J27" s="4"/>
      <c r="K27" s="4"/>
      <c r="L27" s="4"/>
      <c r="M27" s="4"/>
      <c r="N27" s="4"/>
      <c r="O27" s="4"/>
      <c r="P27" s="4"/>
      <c r="Q27" s="4"/>
      <c r="R27" s="4"/>
      <c r="S27" s="4"/>
      <c r="T27" s="4"/>
      <c r="U27" s="4"/>
      <c r="V27" s="4"/>
      <c r="W27" s="4"/>
      <c r="X27" s="4"/>
    </row>
    <row r="28" spans="2:24">
      <c r="B28" t="s">
        <v>408</v>
      </c>
      <c r="C28" t="s">
        <v>511</v>
      </c>
      <c r="D28" t="s">
        <v>521</v>
      </c>
      <c r="E28" s="158">
        <v>0.89900000000000002</v>
      </c>
      <c r="F28" s="1">
        <f t="shared" ref="F28:F36" si="1">E28*100</f>
        <v>89.9</v>
      </c>
      <c r="J28" s="4"/>
      <c r="K28" s="4"/>
      <c r="L28" s="4"/>
      <c r="M28" s="4"/>
      <c r="N28" s="4"/>
      <c r="O28" s="4"/>
      <c r="P28" s="4"/>
      <c r="Q28" s="4"/>
      <c r="R28" s="4"/>
      <c r="S28" s="4"/>
      <c r="T28" s="4"/>
      <c r="U28" s="4"/>
      <c r="V28" s="4"/>
      <c r="W28" s="4"/>
      <c r="X28" s="4"/>
    </row>
    <row r="29" spans="2:24">
      <c r="B29" t="s">
        <v>408</v>
      </c>
      <c r="C29" t="s">
        <v>512</v>
      </c>
      <c r="D29" t="s">
        <v>521</v>
      </c>
      <c r="E29" s="158">
        <v>0.08</v>
      </c>
      <c r="F29" s="1">
        <f t="shared" si="1"/>
        <v>8</v>
      </c>
      <c r="J29" s="4"/>
      <c r="K29" s="4"/>
      <c r="L29" s="4"/>
      <c r="M29" s="4"/>
      <c r="N29" s="4"/>
      <c r="O29" s="4"/>
      <c r="P29" s="4"/>
      <c r="Q29" s="4"/>
      <c r="R29" s="4"/>
      <c r="S29" s="4"/>
      <c r="T29" s="4"/>
      <c r="U29" s="4"/>
      <c r="V29" s="4"/>
      <c r="W29" s="4"/>
      <c r="X29" s="4"/>
    </row>
    <row r="30" spans="2:24">
      <c r="B30" t="s">
        <v>408</v>
      </c>
      <c r="C30" t="s">
        <v>513</v>
      </c>
      <c r="D30" t="s">
        <v>521</v>
      </c>
      <c r="E30" s="158">
        <v>8.7999999999999995E-2</v>
      </c>
      <c r="F30" s="1">
        <f t="shared" si="1"/>
        <v>8.7999999999999989</v>
      </c>
      <c r="J30" s="4"/>
      <c r="K30" s="4"/>
      <c r="L30" s="4"/>
      <c r="M30" s="4"/>
      <c r="N30" s="4"/>
      <c r="O30" s="4"/>
      <c r="P30" s="4"/>
      <c r="Q30" s="4"/>
      <c r="R30" s="4"/>
      <c r="S30" s="4"/>
      <c r="T30" s="4"/>
      <c r="U30" s="4"/>
      <c r="V30" s="4"/>
      <c r="W30" s="4"/>
      <c r="X30" s="4"/>
    </row>
    <row r="31" spans="2:24">
      <c r="B31" t="s">
        <v>408</v>
      </c>
      <c r="C31" t="s">
        <v>514</v>
      </c>
      <c r="D31" t="s">
        <v>521</v>
      </c>
      <c r="E31" s="158">
        <v>0.127</v>
      </c>
      <c r="F31" s="1">
        <f t="shared" si="1"/>
        <v>12.7</v>
      </c>
      <c r="J31" s="4"/>
      <c r="K31" s="4"/>
      <c r="L31" s="4"/>
      <c r="M31" s="4"/>
      <c r="N31" s="4"/>
      <c r="O31" s="4"/>
      <c r="P31" s="4"/>
      <c r="Q31" s="4"/>
      <c r="R31" s="4"/>
      <c r="S31" s="4"/>
      <c r="T31" s="4"/>
      <c r="U31" s="4"/>
      <c r="V31" s="4"/>
      <c r="W31" s="4"/>
      <c r="X31" s="4"/>
    </row>
    <row r="32" spans="2:24">
      <c r="B32" t="s">
        <v>408</v>
      </c>
      <c r="C32" t="s">
        <v>515</v>
      </c>
      <c r="D32" t="s">
        <v>521</v>
      </c>
      <c r="E32" s="158">
        <v>0.20300000000000001</v>
      </c>
      <c r="F32" s="1">
        <f t="shared" si="1"/>
        <v>20.3</v>
      </c>
      <c r="J32" s="4"/>
      <c r="K32" s="4"/>
      <c r="L32" s="4"/>
      <c r="M32" s="4"/>
      <c r="N32" s="4"/>
      <c r="O32" s="4"/>
      <c r="P32" s="4"/>
      <c r="Q32" s="4"/>
      <c r="R32" s="4"/>
      <c r="S32" s="4"/>
      <c r="T32" s="4"/>
      <c r="U32" s="4"/>
      <c r="V32" s="4"/>
      <c r="W32" s="4"/>
      <c r="X32" s="4"/>
    </row>
    <row r="33" spans="2:24">
      <c r="B33" t="s">
        <v>408</v>
      </c>
      <c r="C33" t="s">
        <v>516</v>
      </c>
      <c r="D33" t="s">
        <v>521</v>
      </c>
      <c r="E33" s="158">
        <v>0.04</v>
      </c>
      <c r="F33" s="1">
        <f t="shared" si="1"/>
        <v>4</v>
      </c>
      <c r="J33" s="4"/>
      <c r="K33" s="4"/>
      <c r="L33" s="4"/>
      <c r="M33" s="4"/>
      <c r="N33" s="4"/>
      <c r="O33" s="4"/>
      <c r="P33" s="4"/>
      <c r="Q33" s="4"/>
      <c r="R33" s="4"/>
      <c r="S33" s="4"/>
      <c r="T33" s="4"/>
      <c r="U33" s="4"/>
      <c r="V33" s="4"/>
      <c r="W33" s="4"/>
      <c r="X33" s="4"/>
    </row>
    <row r="34" spans="2:24">
      <c r="B34" t="s">
        <v>408</v>
      </c>
      <c r="C34" t="s">
        <v>517</v>
      </c>
      <c r="D34" t="s">
        <v>521</v>
      </c>
      <c r="E34" s="158">
        <v>0.19400000000000001</v>
      </c>
      <c r="F34" s="1">
        <f t="shared" si="1"/>
        <v>19.400000000000002</v>
      </c>
      <c r="J34" s="4"/>
      <c r="K34" s="4"/>
      <c r="L34" s="4"/>
      <c r="M34" s="4"/>
      <c r="N34" s="4"/>
      <c r="O34" s="4"/>
      <c r="P34" s="4"/>
      <c r="Q34" s="4"/>
      <c r="R34" s="4"/>
      <c r="S34" s="4"/>
      <c r="T34" s="4"/>
      <c r="U34" s="4"/>
      <c r="V34" s="4"/>
      <c r="W34" s="4"/>
      <c r="X34" s="4"/>
    </row>
    <row r="35" spans="2:24">
      <c r="B35" t="s">
        <v>408</v>
      </c>
      <c r="C35" t="s">
        <v>522</v>
      </c>
      <c r="D35" t="s">
        <v>521</v>
      </c>
      <c r="E35" s="158">
        <v>1.61E-2</v>
      </c>
      <c r="F35" s="1">
        <f t="shared" si="1"/>
        <v>1.6099999999999999</v>
      </c>
      <c r="J35" s="4"/>
      <c r="K35" s="4"/>
      <c r="L35" s="4"/>
      <c r="M35" s="4"/>
      <c r="N35" s="4"/>
      <c r="O35" s="4"/>
      <c r="P35" s="4"/>
      <c r="Q35" s="4"/>
      <c r="R35" s="4"/>
      <c r="S35" s="4"/>
      <c r="T35" s="4"/>
      <c r="U35" s="4"/>
      <c r="V35" s="4"/>
      <c r="W35" s="4"/>
      <c r="X35" s="4"/>
    </row>
    <row r="36" spans="2:24">
      <c r="B36" t="s">
        <v>408</v>
      </c>
      <c r="C36" t="s">
        <v>519</v>
      </c>
      <c r="D36" t="s">
        <v>521</v>
      </c>
      <c r="E36" s="158">
        <v>0.80500000000000005</v>
      </c>
      <c r="F36" s="1">
        <f t="shared" si="1"/>
        <v>80.5</v>
      </c>
      <c r="J36" s="4"/>
      <c r="K36" s="4"/>
      <c r="L36" s="4"/>
      <c r="M36" s="4"/>
      <c r="N36" s="4"/>
      <c r="O36" s="4"/>
      <c r="P36" s="4"/>
      <c r="Q36" s="4"/>
      <c r="R36" s="4"/>
      <c r="S36" s="4"/>
      <c r="T36" s="4"/>
      <c r="U36" s="4"/>
      <c r="V36" s="4"/>
      <c r="W36" s="4"/>
      <c r="X36" s="4"/>
    </row>
    <row r="37" spans="2:24">
      <c r="B37" t="s">
        <v>408</v>
      </c>
      <c r="J37" s="4"/>
      <c r="K37" s="4"/>
      <c r="L37" s="4"/>
      <c r="M37" s="4"/>
      <c r="N37" s="4"/>
      <c r="O37" s="4"/>
      <c r="P37" s="4"/>
      <c r="Q37" s="4"/>
      <c r="R37" s="4"/>
      <c r="S37" s="4"/>
      <c r="T37" s="4"/>
      <c r="U37" s="4"/>
      <c r="V37" s="4"/>
      <c r="W37" s="4"/>
      <c r="X37" s="4"/>
    </row>
    <row r="38" spans="2:24">
      <c r="B38" t="s">
        <v>408</v>
      </c>
      <c r="C38" t="s">
        <v>523</v>
      </c>
      <c r="J38" s="4"/>
      <c r="K38" s="4"/>
      <c r="L38" s="4"/>
      <c r="M38" s="4"/>
      <c r="N38" s="4"/>
      <c r="O38" s="4"/>
      <c r="P38" s="4"/>
      <c r="Q38" s="4"/>
      <c r="R38" s="4"/>
      <c r="S38" s="4"/>
      <c r="T38" s="4"/>
      <c r="U38" s="4"/>
      <c r="V38" s="4"/>
      <c r="W38" s="4"/>
      <c r="X38" s="4"/>
    </row>
    <row r="39" spans="2:24">
      <c r="J39" s="4"/>
      <c r="K39" s="4"/>
      <c r="L39" s="4"/>
      <c r="M39" s="4"/>
      <c r="N39" s="4"/>
      <c r="O39" s="4"/>
      <c r="P39" s="4"/>
      <c r="Q39" s="4"/>
      <c r="R39" s="4"/>
      <c r="S39" s="4"/>
      <c r="T39" s="4"/>
      <c r="U39" s="4"/>
      <c r="V39" s="4"/>
      <c r="W39" s="4"/>
      <c r="X39" s="4"/>
    </row>
    <row r="40" spans="2:24">
      <c r="J40" s="4"/>
      <c r="K40" s="4"/>
      <c r="L40" s="4"/>
      <c r="M40" s="4"/>
      <c r="N40" s="4"/>
      <c r="O40" s="4"/>
      <c r="P40" s="4"/>
      <c r="Q40" s="4"/>
      <c r="R40" s="4"/>
      <c r="S40" s="4"/>
      <c r="T40" s="4"/>
      <c r="U40" s="4"/>
      <c r="V40" s="4"/>
      <c r="W40" s="4"/>
      <c r="X40" s="4"/>
    </row>
    <row r="41" spans="2:24">
      <c r="J41" s="4"/>
      <c r="K41" s="4"/>
      <c r="L41" s="4"/>
      <c r="M41" s="4"/>
      <c r="N41" s="4"/>
      <c r="O41" s="4"/>
      <c r="P41" s="4"/>
      <c r="Q41" s="4"/>
      <c r="R41" s="4"/>
      <c r="S41" s="4"/>
      <c r="T41" s="4"/>
      <c r="U41" s="4"/>
      <c r="V41" s="4"/>
      <c r="W41" s="4"/>
      <c r="X41" s="4"/>
    </row>
    <row r="42" spans="2:24">
      <c r="J42" s="4"/>
      <c r="K42" s="4"/>
      <c r="L42" s="4"/>
      <c r="M42" s="4"/>
      <c r="N42" s="4"/>
      <c r="O42" s="4"/>
      <c r="P42" s="4"/>
      <c r="Q42" s="4"/>
      <c r="R42" s="4"/>
      <c r="S42" s="4"/>
      <c r="T42" s="4"/>
      <c r="U42" s="4"/>
      <c r="V42" s="4"/>
      <c r="W42" s="4"/>
      <c r="X42" s="4"/>
    </row>
    <row r="43" spans="2:24">
      <c r="J43" s="4"/>
      <c r="K43" s="4"/>
      <c r="L43" s="4"/>
      <c r="M43" s="4"/>
      <c r="N43" s="4"/>
      <c r="O43" s="4"/>
      <c r="P43" s="4"/>
      <c r="Q43" s="4"/>
      <c r="R43" s="4"/>
      <c r="S43" s="4"/>
      <c r="T43" s="4"/>
      <c r="U43" s="4"/>
      <c r="V43" s="4"/>
      <c r="W43" s="4"/>
      <c r="X43" s="4"/>
    </row>
    <row r="44" spans="2:24">
      <c r="J44" s="4"/>
      <c r="K44" s="4"/>
      <c r="L44" s="4"/>
      <c r="M44" s="4"/>
      <c r="N44" s="4"/>
      <c r="O44" s="4"/>
      <c r="P44" s="4"/>
      <c r="Q44" s="4"/>
      <c r="R44" s="4"/>
      <c r="S44" s="4"/>
      <c r="T44" s="4"/>
      <c r="U44" s="4"/>
      <c r="V44" s="4"/>
      <c r="W44" s="4"/>
      <c r="X44" s="4"/>
    </row>
    <row r="45" spans="2:24">
      <c r="J45" s="4"/>
      <c r="K45" s="4"/>
      <c r="L45" s="4"/>
      <c r="M45" s="4"/>
      <c r="N45" s="4"/>
      <c r="O45" s="4"/>
      <c r="P45" s="4"/>
      <c r="Q45" s="4"/>
      <c r="R45" s="4"/>
      <c r="S45" s="4"/>
      <c r="T45" s="4"/>
      <c r="U45" s="4"/>
      <c r="V45" s="4"/>
      <c r="W45" s="4"/>
      <c r="X45" s="4"/>
    </row>
    <row r="46" spans="2:24">
      <c r="J46" s="4"/>
      <c r="K46" s="4"/>
      <c r="L46" s="4"/>
      <c r="M46" s="4"/>
      <c r="N46" s="4"/>
      <c r="O46" s="4"/>
      <c r="P46" s="4"/>
      <c r="Q46" s="4"/>
      <c r="R46" s="4"/>
      <c r="S46" s="4"/>
      <c r="T46" s="4"/>
      <c r="U46" s="4"/>
      <c r="V46" s="4"/>
      <c r="W46" s="4"/>
      <c r="X46" s="4"/>
    </row>
    <row r="47" spans="2:24">
      <c r="J47" s="4"/>
      <c r="K47" s="4"/>
      <c r="L47" s="4"/>
      <c r="M47" s="4"/>
      <c r="N47" s="4"/>
      <c r="O47" s="4"/>
      <c r="P47" s="4"/>
      <c r="Q47" s="4"/>
      <c r="R47" s="4"/>
      <c r="S47" s="4"/>
      <c r="T47" s="4"/>
      <c r="U47" s="4"/>
      <c r="V47" s="4"/>
      <c r="W47" s="4"/>
      <c r="X47" s="4"/>
    </row>
  </sheetData>
  <pageMargins left="0.7" right="0.7" top="0.75" bottom="0.75" header="0.3" footer="0.3"/>
  <pageSetup paperSize="9" orientation="portrait" horizontalDpi="0" verticalDpi="0"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9488BC-FE6D-4837-BD73-19B16E5FF89F}">
  <sheetPr>
    <tabColor theme="0" tint="-0.14999847407452621"/>
  </sheetPr>
  <dimension ref="B2:K58"/>
  <sheetViews>
    <sheetView zoomScale="85" zoomScaleNormal="85" workbookViewId="0">
      <selection activeCell="C6" sqref="C6"/>
    </sheetView>
  </sheetViews>
  <sheetFormatPr defaultRowHeight="14.4"/>
  <cols>
    <col min="2" max="2" width="17.88671875" bestFit="1" customWidth="1"/>
  </cols>
  <sheetData>
    <row r="2" spans="2:7">
      <c r="G2" t="s">
        <v>876</v>
      </c>
    </row>
    <row r="3" spans="2:7">
      <c r="B3" s="411" t="s">
        <v>610</v>
      </c>
      <c r="C3" s="412"/>
      <c r="G3" t="s">
        <v>877</v>
      </c>
    </row>
    <row r="4" spans="2:7">
      <c r="B4" s="413" t="s">
        <v>441</v>
      </c>
      <c r="C4" s="164"/>
      <c r="G4" t="s">
        <v>954</v>
      </c>
    </row>
    <row r="5" spans="2:7">
      <c r="B5" s="393" t="s">
        <v>714</v>
      </c>
      <c r="C5" s="167">
        <f>J31</f>
        <v>12.89</v>
      </c>
      <c r="G5" t="s">
        <v>879</v>
      </c>
    </row>
    <row r="6" spans="2:7">
      <c r="B6" s="414" t="s">
        <v>715</v>
      </c>
      <c r="C6" s="415">
        <f>J54</f>
        <v>8.2100000000000009</v>
      </c>
    </row>
    <row r="8" spans="2:7">
      <c r="G8" t="s">
        <v>880</v>
      </c>
    </row>
    <row r="9" spans="2:7">
      <c r="G9" t="s">
        <v>881</v>
      </c>
    </row>
    <row r="10" spans="2:7">
      <c r="G10" t="s">
        <v>882</v>
      </c>
    </row>
    <row r="11" spans="2:7">
      <c r="G11" t="s">
        <v>883</v>
      </c>
    </row>
    <row r="12" spans="2:7">
      <c r="G12" t="s">
        <v>386</v>
      </c>
    </row>
    <row r="13" spans="2:7">
      <c r="G13" t="s">
        <v>884</v>
      </c>
    </row>
    <row r="14" spans="2:7">
      <c r="G14" t="s">
        <v>885</v>
      </c>
    </row>
    <row r="15" spans="2:7">
      <c r="G15" t="s">
        <v>884</v>
      </c>
    </row>
    <row r="16" spans="2:7">
      <c r="G16" t="s">
        <v>428</v>
      </c>
    </row>
    <row r="17" spans="7:11">
      <c r="G17" t="s">
        <v>886</v>
      </c>
    </row>
    <row r="19" spans="7:11">
      <c r="G19" t="s">
        <v>428</v>
      </c>
    </row>
    <row r="20" spans="7:11">
      <c r="G20" t="s">
        <v>955</v>
      </c>
    </row>
    <row r="22" spans="7:11">
      <c r="G22" t="s">
        <v>907</v>
      </c>
      <c r="H22" t="s">
        <v>389</v>
      </c>
    </row>
    <row r="23" spans="7:11">
      <c r="G23" t="s">
        <v>908</v>
      </c>
      <c r="H23" t="s">
        <v>389</v>
      </c>
    </row>
    <row r="24" spans="7:11">
      <c r="G24" t="s">
        <v>909</v>
      </c>
      <c r="H24" t="s">
        <v>389</v>
      </c>
    </row>
    <row r="25" spans="7:11">
      <c r="G25" t="s">
        <v>910</v>
      </c>
      <c r="H25" t="s">
        <v>389</v>
      </c>
    </row>
    <row r="26" spans="7:11">
      <c r="G26" t="s">
        <v>911</v>
      </c>
      <c r="H26" t="s">
        <v>389</v>
      </c>
    </row>
    <row r="27" spans="7:11">
      <c r="G27" t="s">
        <v>912</v>
      </c>
      <c r="H27" t="s">
        <v>389</v>
      </c>
    </row>
    <row r="28" spans="7:11">
      <c r="G28" t="s">
        <v>913</v>
      </c>
      <c r="H28" t="s">
        <v>389</v>
      </c>
      <c r="I28" t="s">
        <v>914</v>
      </c>
      <c r="J28" t="s">
        <v>915</v>
      </c>
      <c r="K28" t="s">
        <v>916</v>
      </c>
    </row>
    <row r="29" spans="7:11">
      <c r="G29" t="s">
        <v>917</v>
      </c>
      <c r="H29" t="s">
        <v>407</v>
      </c>
      <c r="I29" t="s">
        <v>410</v>
      </c>
      <c r="J29" t="s">
        <v>917</v>
      </c>
      <c r="K29" t="s">
        <v>917</v>
      </c>
    </row>
    <row r="30" spans="7:11">
      <c r="G30" t="s">
        <v>918</v>
      </c>
      <c r="H30" t="s">
        <v>389</v>
      </c>
      <c r="I30" s="162">
        <v>1825</v>
      </c>
      <c r="J30">
        <v>87.11</v>
      </c>
      <c r="K30">
        <v>87.11</v>
      </c>
    </row>
    <row r="31" spans="7:11">
      <c r="G31" t="s">
        <v>919</v>
      </c>
      <c r="H31" t="s">
        <v>389</v>
      </c>
      <c r="I31">
        <v>270</v>
      </c>
      <c r="J31">
        <v>12.89</v>
      </c>
      <c r="K31">
        <v>100</v>
      </c>
    </row>
    <row r="32" spans="7:11">
      <c r="G32" t="s">
        <v>917</v>
      </c>
      <c r="H32" t="s">
        <v>407</v>
      </c>
      <c r="I32" t="s">
        <v>410</v>
      </c>
      <c r="J32" t="s">
        <v>917</v>
      </c>
      <c r="K32" t="s">
        <v>917</v>
      </c>
    </row>
    <row r="33" spans="7:10">
      <c r="G33" t="s">
        <v>37</v>
      </c>
      <c r="H33" t="s">
        <v>389</v>
      </c>
      <c r="I33" s="162">
        <v>2095</v>
      </c>
      <c r="J33">
        <v>100</v>
      </c>
    </row>
    <row r="35" spans="7:10">
      <c r="G35" t="s">
        <v>493</v>
      </c>
    </row>
    <row r="36" spans="7:10">
      <c r="G36" t="s">
        <v>884</v>
      </c>
    </row>
    <row r="37" spans="7:10">
      <c r="G37" t="s">
        <v>900</v>
      </c>
    </row>
    <row r="38" spans="7:10">
      <c r="G38" t="s">
        <v>884</v>
      </c>
    </row>
    <row r="39" spans="7:10">
      <c r="G39" t="s">
        <v>386</v>
      </c>
    </row>
    <row r="40" spans="7:10">
      <c r="G40" t="s">
        <v>901</v>
      </c>
    </row>
    <row r="42" spans="7:10">
      <c r="G42" t="s">
        <v>902</v>
      </c>
    </row>
    <row r="43" spans="7:10">
      <c r="G43" t="s">
        <v>955</v>
      </c>
    </row>
    <row r="45" spans="7:10">
      <c r="G45" t="s">
        <v>907</v>
      </c>
      <c r="H45" t="s">
        <v>389</v>
      </c>
    </row>
    <row r="46" spans="7:10">
      <c r="G46" t="s">
        <v>908</v>
      </c>
      <c r="H46" t="s">
        <v>389</v>
      </c>
    </row>
    <row r="47" spans="7:10">
      <c r="G47" t="s">
        <v>909</v>
      </c>
      <c r="H47" t="s">
        <v>389</v>
      </c>
    </row>
    <row r="48" spans="7:10">
      <c r="G48" t="s">
        <v>910</v>
      </c>
      <c r="H48" t="s">
        <v>389</v>
      </c>
    </row>
    <row r="49" spans="7:11">
      <c r="G49" t="s">
        <v>911</v>
      </c>
      <c r="H49" t="s">
        <v>389</v>
      </c>
    </row>
    <row r="50" spans="7:11">
      <c r="G50" t="s">
        <v>912</v>
      </c>
      <c r="H50" t="s">
        <v>389</v>
      </c>
    </row>
    <row r="51" spans="7:11">
      <c r="G51" t="s">
        <v>913</v>
      </c>
      <c r="H51" t="s">
        <v>389</v>
      </c>
      <c r="I51" t="s">
        <v>914</v>
      </c>
      <c r="J51" t="s">
        <v>915</v>
      </c>
      <c r="K51" t="s">
        <v>916</v>
      </c>
    </row>
    <row r="52" spans="7:11">
      <c r="G52" t="s">
        <v>917</v>
      </c>
      <c r="H52" t="s">
        <v>407</v>
      </c>
      <c r="I52" t="s">
        <v>917</v>
      </c>
      <c r="J52" t="s">
        <v>400</v>
      </c>
      <c r="K52" t="s">
        <v>409</v>
      </c>
    </row>
    <row r="53" spans="7:11">
      <c r="G53" t="s">
        <v>918</v>
      </c>
      <c r="H53" t="s">
        <v>389</v>
      </c>
      <c r="I53" s="162">
        <v>5130</v>
      </c>
      <c r="J53">
        <v>91.79</v>
      </c>
      <c r="K53">
        <v>91.79</v>
      </c>
    </row>
    <row r="54" spans="7:11">
      <c r="G54" t="s">
        <v>919</v>
      </c>
      <c r="H54" t="s">
        <v>389</v>
      </c>
      <c r="I54">
        <v>459</v>
      </c>
      <c r="J54">
        <v>8.2100000000000009</v>
      </c>
      <c r="K54">
        <v>100</v>
      </c>
    </row>
    <row r="55" spans="7:11">
      <c r="G55" t="s">
        <v>917</v>
      </c>
      <c r="H55" t="s">
        <v>407</v>
      </c>
      <c r="I55" t="s">
        <v>917</v>
      </c>
      <c r="J55" t="s">
        <v>400</v>
      </c>
      <c r="K55" t="s">
        <v>409</v>
      </c>
    </row>
    <row r="56" spans="7:11">
      <c r="G56" t="s">
        <v>37</v>
      </c>
      <c r="H56" t="s">
        <v>389</v>
      </c>
      <c r="I56" s="162">
        <v>5589</v>
      </c>
      <c r="J56">
        <v>100</v>
      </c>
    </row>
    <row r="58" spans="7:11">
      <c r="G58" t="s">
        <v>494</v>
      </c>
    </row>
  </sheetData>
  <pageMargins left="0.7" right="0.7" top="0.75" bottom="0.75" header="0.3" footer="0.3"/>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7C9FC2-C533-43A3-A66D-6076BE54CDF1}">
  <sheetPr>
    <tabColor theme="0" tint="-0.14999847407452621"/>
  </sheetPr>
  <dimension ref="B2:K86"/>
  <sheetViews>
    <sheetView zoomScale="70" zoomScaleNormal="70" workbookViewId="0">
      <selection activeCell="Q21" sqref="Q21"/>
    </sheetView>
  </sheetViews>
  <sheetFormatPr defaultRowHeight="14.4"/>
  <cols>
    <col min="2" max="2" width="17.88671875" bestFit="1" customWidth="1"/>
  </cols>
  <sheetData>
    <row r="2" spans="2:7">
      <c r="G2" t="s">
        <v>876</v>
      </c>
    </row>
    <row r="3" spans="2:7">
      <c r="B3" s="411" t="s">
        <v>610</v>
      </c>
      <c r="C3" s="412"/>
      <c r="G3" t="s">
        <v>877</v>
      </c>
    </row>
    <row r="4" spans="2:7">
      <c r="B4" s="413" t="s">
        <v>441</v>
      </c>
      <c r="C4" s="164"/>
      <c r="G4" t="s">
        <v>878</v>
      </c>
    </row>
    <row r="5" spans="2:7">
      <c r="B5" s="393" t="s">
        <v>714</v>
      </c>
      <c r="C5" s="167">
        <f>J31</f>
        <v>10.49</v>
      </c>
      <c r="G5" t="s">
        <v>879</v>
      </c>
    </row>
    <row r="6" spans="2:7">
      <c r="B6" s="414" t="s">
        <v>715</v>
      </c>
      <c r="C6" s="415">
        <f>J68</f>
        <v>6.39</v>
      </c>
    </row>
    <row r="8" spans="2:7">
      <c r="G8" t="s">
        <v>880</v>
      </c>
    </row>
    <row r="9" spans="2:7">
      <c r="G9" t="s">
        <v>881</v>
      </c>
    </row>
    <row r="10" spans="2:7">
      <c r="G10" t="s">
        <v>882</v>
      </c>
    </row>
    <row r="11" spans="2:7">
      <c r="G11" t="s">
        <v>883</v>
      </c>
    </row>
    <row r="12" spans="2:7">
      <c r="G12" t="s">
        <v>386</v>
      </c>
    </row>
    <row r="13" spans="2:7">
      <c r="G13" t="s">
        <v>884</v>
      </c>
    </row>
    <row r="14" spans="2:7">
      <c r="G14" t="s">
        <v>885</v>
      </c>
    </row>
    <row r="15" spans="2:7">
      <c r="G15" t="s">
        <v>884</v>
      </c>
    </row>
    <row r="16" spans="2:7">
      <c r="G16" t="s">
        <v>428</v>
      </c>
    </row>
    <row r="17" spans="7:11">
      <c r="G17" t="s">
        <v>886</v>
      </c>
    </row>
    <row r="19" spans="7:11">
      <c r="G19" t="s">
        <v>428</v>
      </c>
    </row>
    <row r="20" spans="7:11">
      <c r="G20" t="s">
        <v>887</v>
      </c>
    </row>
    <row r="22" spans="7:11">
      <c r="G22" t="s">
        <v>907</v>
      </c>
      <c r="H22" t="s">
        <v>389</v>
      </c>
    </row>
    <row r="23" spans="7:11">
      <c r="G23" t="s">
        <v>908</v>
      </c>
      <c r="H23" t="s">
        <v>389</v>
      </c>
    </row>
    <row r="24" spans="7:11">
      <c r="G24" t="s">
        <v>909</v>
      </c>
      <c r="H24" t="s">
        <v>389</v>
      </c>
    </row>
    <row r="25" spans="7:11">
      <c r="G25" t="s">
        <v>910</v>
      </c>
      <c r="H25" t="s">
        <v>389</v>
      </c>
    </row>
    <row r="26" spans="7:11">
      <c r="G26" t="s">
        <v>911</v>
      </c>
      <c r="H26" t="s">
        <v>389</v>
      </c>
    </row>
    <row r="27" spans="7:11">
      <c r="G27" t="s">
        <v>912</v>
      </c>
      <c r="H27" t="s">
        <v>389</v>
      </c>
    </row>
    <row r="28" spans="7:11">
      <c r="G28" t="s">
        <v>913</v>
      </c>
      <c r="H28" t="s">
        <v>389</v>
      </c>
      <c r="I28" t="s">
        <v>914</v>
      </c>
      <c r="J28" t="s">
        <v>915</v>
      </c>
      <c r="K28" t="s">
        <v>916</v>
      </c>
    </row>
    <row r="29" spans="7:11">
      <c r="G29" t="s">
        <v>917</v>
      </c>
      <c r="H29" t="s">
        <v>407</v>
      </c>
      <c r="I29" t="s">
        <v>410</v>
      </c>
      <c r="J29" t="s">
        <v>917</v>
      </c>
      <c r="K29" t="s">
        <v>917</v>
      </c>
    </row>
    <row r="30" spans="7:11">
      <c r="G30" t="s">
        <v>918</v>
      </c>
      <c r="H30" t="s">
        <v>389</v>
      </c>
      <c r="I30" s="162">
        <v>2534</v>
      </c>
      <c r="J30">
        <v>89.51</v>
      </c>
      <c r="K30">
        <v>89.51</v>
      </c>
    </row>
    <row r="31" spans="7:11">
      <c r="G31" t="s">
        <v>919</v>
      </c>
      <c r="H31" t="s">
        <v>389</v>
      </c>
      <c r="I31">
        <v>297</v>
      </c>
      <c r="J31">
        <v>10.49</v>
      </c>
      <c r="K31">
        <v>100</v>
      </c>
    </row>
    <row r="32" spans="7:11">
      <c r="G32" t="s">
        <v>917</v>
      </c>
      <c r="H32" t="s">
        <v>407</v>
      </c>
      <c r="I32" t="s">
        <v>410</v>
      </c>
      <c r="J32" t="s">
        <v>917</v>
      </c>
      <c r="K32" t="s">
        <v>917</v>
      </c>
    </row>
    <row r="33" spans="7:10">
      <c r="G33" t="s">
        <v>37</v>
      </c>
      <c r="H33" t="s">
        <v>389</v>
      </c>
      <c r="I33" s="162">
        <v>2831</v>
      </c>
      <c r="J33">
        <v>100</v>
      </c>
    </row>
    <row r="35" spans="7:10">
      <c r="G35" t="s">
        <v>428</v>
      </c>
    </row>
    <row r="36" spans="7:10">
      <c r="G36" t="s">
        <v>888</v>
      </c>
    </row>
    <row r="37" spans="7:10">
      <c r="G37" t="s">
        <v>889</v>
      </c>
    </row>
    <row r="38" spans="7:10">
      <c r="G38" t="s">
        <v>890</v>
      </c>
    </row>
    <row r="39" spans="7:10">
      <c r="G39" t="s">
        <v>891</v>
      </c>
    </row>
    <row r="40" spans="7:10">
      <c r="G40" t="s">
        <v>892</v>
      </c>
    </row>
    <row r="41" spans="7:10">
      <c r="G41" t="s">
        <v>893</v>
      </c>
    </row>
    <row r="42" spans="7:10">
      <c r="G42" t="s">
        <v>894</v>
      </c>
    </row>
    <row r="43" spans="7:10">
      <c r="G43" t="s">
        <v>895</v>
      </c>
    </row>
    <row r="44" spans="7:10">
      <c r="G44" t="s">
        <v>896</v>
      </c>
    </row>
    <row r="45" spans="7:10">
      <c r="G45" t="s">
        <v>897</v>
      </c>
    </row>
    <row r="46" spans="7:10">
      <c r="G46" t="s">
        <v>895</v>
      </c>
    </row>
    <row r="47" spans="7:10">
      <c r="G47" t="s">
        <v>898</v>
      </c>
    </row>
    <row r="48" spans="7:10">
      <c r="G48" t="s">
        <v>899</v>
      </c>
    </row>
    <row r="49" spans="7:8">
      <c r="G49" t="s">
        <v>493</v>
      </c>
    </row>
    <row r="50" spans="7:8">
      <c r="G50" t="s">
        <v>884</v>
      </c>
    </row>
    <row r="51" spans="7:8">
      <c r="G51" t="s">
        <v>900</v>
      </c>
    </row>
    <row r="52" spans="7:8">
      <c r="G52" t="s">
        <v>884</v>
      </c>
    </row>
    <row r="53" spans="7:8">
      <c r="G53" t="s">
        <v>386</v>
      </c>
    </row>
    <row r="54" spans="7:8">
      <c r="G54" t="s">
        <v>901</v>
      </c>
    </row>
    <row r="56" spans="7:8">
      <c r="G56" t="s">
        <v>902</v>
      </c>
    </row>
    <row r="57" spans="7:8">
      <c r="G57" t="s">
        <v>887</v>
      </c>
    </row>
    <row r="59" spans="7:8">
      <c r="G59" t="s">
        <v>907</v>
      </c>
      <c r="H59" t="s">
        <v>389</v>
      </c>
    </row>
    <row r="60" spans="7:8">
      <c r="G60" t="s">
        <v>908</v>
      </c>
      <c r="H60" t="s">
        <v>389</v>
      </c>
    </row>
    <row r="61" spans="7:8">
      <c r="G61" t="s">
        <v>909</v>
      </c>
      <c r="H61" t="s">
        <v>389</v>
      </c>
    </row>
    <row r="62" spans="7:8">
      <c r="G62" t="s">
        <v>910</v>
      </c>
      <c r="H62" t="s">
        <v>389</v>
      </c>
    </row>
    <row r="63" spans="7:8">
      <c r="G63" t="s">
        <v>911</v>
      </c>
      <c r="H63" t="s">
        <v>389</v>
      </c>
    </row>
    <row r="64" spans="7:8">
      <c r="G64" t="s">
        <v>912</v>
      </c>
      <c r="H64" t="s">
        <v>389</v>
      </c>
    </row>
    <row r="65" spans="7:11">
      <c r="G65" t="s">
        <v>913</v>
      </c>
      <c r="H65" t="s">
        <v>389</v>
      </c>
      <c r="I65" t="s">
        <v>914</v>
      </c>
      <c r="J65" t="s">
        <v>915</v>
      </c>
      <c r="K65" t="s">
        <v>916</v>
      </c>
    </row>
    <row r="66" spans="7:11">
      <c r="G66" t="s">
        <v>917</v>
      </c>
      <c r="H66" t="s">
        <v>407</v>
      </c>
      <c r="I66" t="s">
        <v>917</v>
      </c>
      <c r="J66" t="s">
        <v>400</v>
      </c>
      <c r="K66" t="s">
        <v>409</v>
      </c>
    </row>
    <row r="67" spans="7:11">
      <c r="G67" t="s">
        <v>918</v>
      </c>
      <c r="H67" t="s">
        <v>389</v>
      </c>
      <c r="I67" s="162">
        <v>9151</v>
      </c>
      <c r="J67">
        <v>93.61</v>
      </c>
      <c r="K67">
        <v>93.61</v>
      </c>
    </row>
    <row r="68" spans="7:11">
      <c r="G68" t="s">
        <v>919</v>
      </c>
      <c r="H68" t="s">
        <v>389</v>
      </c>
      <c r="I68">
        <v>625</v>
      </c>
      <c r="J68">
        <v>6.39</v>
      </c>
      <c r="K68">
        <v>100</v>
      </c>
    </row>
    <row r="69" spans="7:11">
      <c r="G69" t="s">
        <v>917</v>
      </c>
      <c r="H69" t="s">
        <v>407</v>
      </c>
      <c r="I69" t="s">
        <v>917</v>
      </c>
      <c r="J69" t="s">
        <v>400</v>
      </c>
      <c r="K69" t="s">
        <v>409</v>
      </c>
    </row>
    <row r="70" spans="7:11">
      <c r="G70" t="s">
        <v>37</v>
      </c>
      <c r="H70" t="s">
        <v>389</v>
      </c>
      <c r="I70" s="162">
        <v>9776</v>
      </c>
      <c r="J70">
        <v>100</v>
      </c>
    </row>
    <row r="72" spans="7:11">
      <c r="G72" t="s">
        <v>428</v>
      </c>
    </row>
    <row r="73" spans="7:11">
      <c r="G73" t="s">
        <v>888</v>
      </c>
    </row>
    <row r="74" spans="7:11">
      <c r="G74" t="s">
        <v>889</v>
      </c>
    </row>
    <row r="75" spans="7:11">
      <c r="G75" t="s">
        <v>890</v>
      </c>
    </row>
    <row r="76" spans="7:11">
      <c r="G76" t="s">
        <v>891</v>
      </c>
    </row>
    <row r="77" spans="7:11">
      <c r="G77" t="s">
        <v>892</v>
      </c>
    </row>
    <row r="78" spans="7:11">
      <c r="G78" t="s">
        <v>893</v>
      </c>
    </row>
    <row r="79" spans="7:11">
      <c r="G79" t="s">
        <v>894</v>
      </c>
    </row>
    <row r="80" spans="7:11">
      <c r="G80" t="s">
        <v>895</v>
      </c>
    </row>
    <row r="81" spans="7:7">
      <c r="G81" t="s">
        <v>903</v>
      </c>
    </row>
    <row r="82" spans="7:7">
      <c r="G82" t="s">
        <v>904</v>
      </c>
    </row>
    <row r="83" spans="7:7">
      <c r="G83" t="s">
        <v>895</v>
      </c>
    </row>
    <row r="84" spans="7:7">
      <c r="G84" t="s">
        <v>905</v>
      </c>
    </row>
    <row r="85" spans="7:7">
      <c r="G85" t="s">
        <v>906</v>
      </c>
    </row>
    <row r="86" spans="7:7">
      <c r="G86" t="s">
        <v>494</v>
      </c>
    </row>
  </sheetData>
  <pageMargins left="0.7" right="0.7" top="0.75" bottom="0.75" header="0.3" footer="0.3"/>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218B5E-D1E2-4D78-AFFF-6B0FB37BB88C}">
  <sheetPr>
    <tabColor theme="1"/>
  </sheetPr>
  <dimension ref="A1"/>
  <sheetViews>
    <sheetView workbookViewId="0">
      <selection activeCell="E8" sqref="A1:XFD1048576"/>
    </sheetView>
  </sheetViews>
  <sheetFormatPr defaultRowHeight="14.4"/>
  <cols>
    <col min="1" max="16384" width="8.88671875" style="441"/>
  </cols>
  <sheetData/>
  <pageMargins left="0.7" right="0.7" top="0.75" bottom="0.75" header="0.3" footer="0.3"/>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76D2B9-2BE9-4D95-951C-328847312567}">
  <sheetPr>
    <tabColor theme="0" tint="-0.34998626667073579"/>
  </sheetPr>
  <dimension ref="A1:D32"/>
  <sheetViews>
    <sheetView zoomScale="85" zoomScaleNormal="85" workbookViewId="0">
      <selection activeCell="L41" sqref="L41"/>
    </sheetView>
  </sheetViews>
  <sheetFormatPr defaultRowHeight="14.4"/>
  <sheetData>
    <row r="1" spans="1:4">
      <c r="A1" s="181" t="s">
        <v>475</v>
      </c>
      <c r="B1" s="181"/>
      <c r="C1" s="181"/>
      <c r="D1" s="181"/>
    </row>
    <row r="2" spans="1:4">
      <c r="A2" s="181" t="s">
        <v>476</v>
      </c>
      <c r="B2" s="181" t="s">
        <v>8</v>
      </c>
      <c r="C2" s="181" t="s">
        <v>0</v>
      </c>
      <c r="D2" s="181" t="s">
        <v>37</v>
      </c>
    </row>
    <row r="3" spans="1:4">
      <c r="A3" s="181" t="s">
        <v>477</v>
      </c>
      <c r="B3" s="181" t="s">
        <v>301</v>
      </c>
      <c r="C3" s="181" t="s">
        <v>301</v>
      </c>
      <c r="D3" s="181" t="s">
        <v>301</v>
      </c>
    </row>
    <row r="4" spans="1:4">
      <c r="A4" t="s">
        <v>478</v>
      </c>
      <c r="B4" s="48">
        <v>37.4</v>
      </c>
      <c r="C4" s="48">
        <v>72.7</v>
      </c>
      <c r="D4" s="48">
        <v>71.599999999999994</v>
      </c>
    </row>
    <row r="5" spans="1:4">
      <c r="A5" t="s">
        <v>479</v>
      </c>
      <c r="B5" s="48">
        <v>23.7</v>
      </c>
      <c r="C5" s="48">
        <v>17.8</v>
      </c>
      <c r="D5" s="48">
        <v>18</v>
      </c>
    </row>
    <row r="6" spans="1:4">
      <c r="A6" t="s">
        <v>480</v>
      </c>
      <c r="B6" s="48">
        <v>20.3</v>
      </c>
      <c r="C6" s="48">
        <v>8</v>
      </c>
      <c r="D6" s="48">
        <v>8.4</v>
      </c>
    </row>
    <row r="7" spans="1:4">
      <c r="A7" t="s">
        <v>288</v>
      </c>
      <c r="B7" s="48">
        <v>6.7</v>
      </c>
      <c r="C7" s="48">
        <v>1</v>
      </c>
      <c r="D7" s="48">
        <v>1.2</v>
      </c>
    </row>
    <row r="8" spans="1:4">
      <c r="A8" t="s">
        <v>481</v>
      </c>
      <c r="B8" s="48">
        <v>11.9</v>
      </c>
      <c r="C8" s="48">
        <v>0.5</v>
      </c>
      <c r="D8" s="48">
        <v>0.8</v>
      </c>
    </row>
    <row r="10" spans="1:4">
      <c r="A10" s="182" t="s">
        <v>482</v>
      </c>
      <c r="B10" s="182"/>
      <c r="C10" s="182"/>
      <c r="D10" s="182"/>
    </row>
    <row r="11" spans="1:4">
      <c r="A11" s="416" t="s">
        <v>718</v>
      </c>
    </row>
    <row r="12" spans="1:4">
      <c r="A12" s="53"/>
    </row>
    <row r="31" spans="1:1">
      <c r="A31" t="s">
        <v>778</v>
      </c>
    </row>
    <row r="32" spans="1:1">
      <c r="A32" s="416" t="s">
        <v>777</v>
      </c>
    </row>
  </sheetData>
  <hyperlinks>
    <hyperlink ref="A11" r:id="rId1" location=":~:text=The%20final%20estimated%20resident%20Aboriginal,of%20the%20total%20Australian%20population." display="https://www.abs.gov.au/statistics/people/aboriginal-and-torres-strait-islander-peoples/estimates-aboriginal-and-torres-strait-islander-australians/latest-release#:~:text=The%20final%20estimated%20resident%20Aboriginal,of%20the%20total%20Australian%20population." xr:uid="{EFE6D6EC-A591-47A9-A438-78F6C2B92BEB}"/>
    <hyperlink ref="A32" r:id="rId2" location="counts-by-remoteness-area" xr:uid="{099020EC-BD6D-4CC2-A52C-7BB90B50584B}"/>
  </hyperlinks>
  <pageMargins left="0.7" right="0.7" top="0.75" bottom="0.75" header="0.3" footer="0.3"/>
  <drawing r:id="rId3"/>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C4D809-ABAD-4257-925C-B6C895938201}">
  <sheetPr>
    <tabColor theme="0" tint="-0.34998626667073579"/>
  </sheetPr>
  <dimension ref="A1:L111"/>
  <sheetViews>
    <sheetView topLeftCell="A15" zoomScale="55" zoomScaleNormal="55" workbookViewId="0"/>
  </sheetViews>
  <sheetFormatPr defaultRowHeight="14.4"/>
  <cols>
    <col min="1" max="1" width="64.6640625" bestFit="1" customWidth="1"/>
  </cols>
  <sheetData>
    <row r="1" spans="1:10" ht="15" thickBot="1"/>
    <row r="2" spans="1:10" ht="15" thickBot="1">
      <c r="A2" s="484" t="s">
        <v>824</v>
      </c>
    </row>
    <row r="4" spans="1:10">
      <c r="A4" t="s">
        <v>825</v>
      </c>
    </row>
    <row r="6" spans="1:10">
      <c r="A6" t="s">
        <v>826</v>
      </c>
    </row>
    <row r="7" spans="1:10">
      <c r="A7" t="s">
        <v>827</v>
      </c>
    </row>
    <row r="8" spans="1:10">
      <c r="A8" t="s">
        <v>828</v>
      </c>
    </row>
    <row r="10" spans="1:10">
      <c r="A10" t="s">
        <v>254</v>
      </c>
    </row>
    <row r="11" spans="1:10">
      <c r="A11" t="s">
        <v>255</v>
      </c>
      <c r="B11" t="s">
        <v>829</v>
      </c>
    </row>
    <row r="13" spans="1:10">
      <c r="A13" t="s">
        <v>830</v>
      </c>
    </row>
    <row r="14" spans="1:10">
      <c r="A14" t="s">
        <v>831</v>
      </c>
      <c r="B14" t="s">
        <v>832</v>
      </c>
      <c r="C14" t="s">
        <v>833</v>
      </c>
      <c r="D14" t="s">
        <v>834</v>
      </c>
      <c r="E14" t="s">
        <v>835</v>
      </c>
      <c r="F14" t="s">
        <v>836</v>
      </c>
      <c r="G14" t="s">
        <v>837</v>
      </c>
      <c r="H14" t="s">
        <v>838</v>
      </c>
      <c r="I14" t="s">
        <v>839</v>
      </c>
      <c r="J14" t="s">
        <v>37</v>
      </c>
    </row>
    <row r="15" spans="1:10">
      <c r="A15" t="s">
        <v>840</v>
      </c>
    </row>
    <row r="16" spans="1:10">
      <c r="A16" t="s">
        <v>841</v>
      </c>
      <c r="B16">
        <v>1997</v>
      </c>
      <c r="C16">
        <v>1170</v>
      </c>
      <c r="D16">
        <v>754</v>
      </c>
      <c r="E16">
        <v>437</v>
      </c>
      <c r="F16">
        <v>170</v>
      </c>
      <c r="G16">
        <v>37</v>
      </c>
      <c r="H16">
        <v>15</v>
      </c>
      <c r="I16">
        <v>0</v>
      </c>
      <c r="J16">
        <v>4573</v>
      </c>
    </row>
    <row r="17" spans="1:10">
      <c r="A17" t="s">
        <v>842</v>
      </c>
      <c r="B17">
        <v>474</v>
      </c>
      <c r="C17">
        <v>250</v>
      </c>
      <c r="D17">
        <v>126</v>
      </c>
      <c r="E17">
        <v>86</v>
      </c>
      <c r="F17">
        <v>49</v>
      </c>
      <c r="G17">
        <v>15</v>
      </c>
      <c r="H17">
        <v>11</v>
      </c>
      <c r="I17">
        <v>4</v>
      </c>
      <c r="J17">
        <v>1010</v>
      </c>
    </row>
    <row r="18" spans="1:10">
      <c r="A18" t="s">
        <v>843</v>
      </c>
      <c r="B18">
        <v>1034</v>
      </c>
      <c r="C18">
        <v>585</v>
      </c>
      <c r="D18">
        <v>314</v>
      </c>
      <c r="E18">
        <v>180</v>
      </c>
      <c r="F18">
        <v>80</v>
      </c>
      <c r="G18">
        <v>26</v>
      </c>
      <c r="H18">
        <v>15</v>
      </c>
      <c r="I18">
        <v>3</v>
      </c>
      <c r="J18">
        <v>2231</v>
      </c>
    </row>
    <row r="19" spans="1:10">
      <c r="A19" t="s">
        <v>844</v>
      </c>
      <c r="B19">
        <v>266</v>
      </c>
      <c r="C19">
        <v>161</v>
      </c>
      <c r="D19">
        <v>115</v>
      </c>
      <c r="E19">
        <v>32</v>
      </c>
      <c r="F19">
        <v>21</v>
      </c>
      <c r="G19">
        <v>6</v>
      </c>
      <c r="H19">
        <v>0</v>
      </c>
      <c r="I19">
        <v>0</v>
      </c>
      <c r="J19">
        <v>614</v>
      </c>
    </row>
    <row r="20" spans="1:10">
      <c r="A20" t="s">
        <v>845</v>
      </c>
      <c r="B20">
        <v>541</v>
      </c>
      <c r="C20">
        <v>252</v>
      </c>
      <c r="D20">
        <v>142</v>
      </c>
      <c r="E20">
        <v>85</v>
      </c>
      <c r="F20">
        <v>34</v>
      </c>
      <c r="G20">
        <v>13</v>
      </c>
      <c r="H20">
        <v>0</v>
      </c>
      <c r="I20">
        <v>0</v>
      </c>
      <c r="J20">
        <v>1065</v>
      </c>
    </row>
    <row r="21" spans="1:10">
      <c r="A21" t="s">
        <v>846</v>
      </c>
      <c r="B21">
        <v>84</v>
      </c>
      <c r="C21">
        <v>55</v>
      </c>
      <c r="D21">
        <v>33</v>
      </c>
      <c r="E21">
        <v>11</v>
      </c>
      <c r="F21">
        <v>6</v>
      </c>
      <c r="G21">
        <v>0</v>
      </c>
      <c r="H21">
        <v>0</v>
      </c>
      <c r="I21">
        <v>0</v>
      </c>
      <c r="J21">
        <v>193</v>
      </c>
    </row>
    <row r="22" spans="1:10">
      <c r="A22" t="s">
        <v>37</v>
      </c>
      <c r="B22">
        <v>4398</v>
      </c>
      <c r="C22">
        <v>2477</v>
      </c>
      <c r="D22">
        <v>1485</v>
      </c>
      <c r="E22">
        <v>827</v>
      </c>
      <c r="F22">
        <v>361</v>
      </c>
      <c r="G22">
        <v>98</v>
      </c>
      <c r="H22">
        <v>40</v>
      </c>
      <c r="I22">
        <v>7</v>
      </c>
      <c r="J22">
        <v>9686</v>
      </c>
    </row>
    <row r="25" spans="1:10">
      <c r="A25" t="s">
        <v>847</v>
      </c>
    </row>
    <row r="26" spans="1:10">
      <c r="A26" t="s">
        <v>831</v>
      </c>
      <c r="B26" t="s">
        <v>832</v>
      </c>
      <c r="C26" t="s">
        <v>833</v>
      </c>
      <c r="D26" t="s">
        <v>834</v>
      </c>
      <c r="E26" t="s">
        <v>835</v>
      </c>
      <c r="F26" t="s">
        <v>836</v>
      </c>
      <c r="G26" t="s">
        <v>837</v>
      </c>
      <c r="H26" t="s">
        <v>838</v>
      </c>
      <c r="I26" t="s">
        <v>839</v>
      </c>
      <c r="J26" t="s">
        <v>37</v>
      </c>
    </row>
    <row r="27" spans="1:10">
      <c r="A27" t="s">
        <v>840</v>
      </c>
    </row>
    <row r="28" spans="1:10">
      <c r="A28" t="s">
        <v>841</v>
      </c>
      <c r="B28">
        <v>93</v>
      </c>
      <c r="C28">
        <v>58</v>
      </c>
      <c r="D28">
        <v>49</v>
      </c>
      <c r="E28">
        <v>38</v>
      </c>
      <c r="F28">
        <v>25</v>
      </c>
      <c r="G28">
        <v>12</v>
      </c>
      <c r="H28">
        <v>0</v>
      </c>
      <c r="I28">
        <v>0</v>
      </c>
      <c r="J28">
        <v>270</v>
      </c>
    </row>
    <row r="29" spans="1:10">
      <c r="A29" t="s">
        <v>842</v>
      </c>
      <c r="B29">
        <v>46</v>
      </c>
      <c r="C29">
        <v>30</v>
      </c>
      <c r="D29">
        <v>28</v>
      </c>
      <c r="E29">
        <v>18</v>
      </c>
      <c r="F29">
        <v>10</v>
      </c>
      <c r="G29">
        <v>9</v>
      </c>
      <c r="H29">
        <v>3</v>
      </c>
      <c r="I29">
        <v>0</v>
      </c>
      <c r="J29">
        <v>147</v>
      </c>
    </row>
    <row r="30" spans="1:10">
      <c r="A30" t="s">
        <v>843</v>
      </c>
      <c r="B30">
        <v>83</v>
      </c>
      <c r="C30">
        <v>44</v>
      </c>
      <c r="D30">
        <v>26</v>
      </c>
      <c r="E30">
        <v>8</v>
      </c>
      <c r="F30">
        <v>10</v>
      </c>
      <c r="G30">
        <v>4</v>
      </c>
      <c r="H30">
        <v>0</v>
      </c>
      <c r="I30">
        <v>0</v>
      </c>
      <c r="J30">
        <v>182</v>
      </c>
    </row>
    <row r="31" spans="1:10">
      <c r="A31" t="s">
        <v>844</v>
      </c>
      <c r="B31">
        <v>27</v>
      </c>
      <c r="C31">
        <v>28</v>
      </c>
      <c r="D31">
        <v>19</v>
      </c>
      <c r="E31">
        <v>15</v>
      </c>
      <c r="F31">
        <v>16</v>
      </c>
      <c r="G31">
        <v>0</v>
      </c>
      <c r="H31">
        <v>0</v>
      </c>
      <c r="I31">
        <v>0</v>
      </c>
      <c r="J31">
        <v>111</v>
      </c>
    </row>
    <row r="32" spans="1:10">
      <c r="A32" t="s">
        <v>845</v>
      </c>
      <c r="B32">
        <v>19</v>
      </c>
      <c r="C32">
        <v>14</v>
      </c>
      <c r="D32">
        <v>4</v>
      </c>
      <c r="E32">
        <v>0</v>
      </c>
      <c r="F32">
        <v>0</v>
      </c>
      <c r="G32">
        <v>0</v>
      </c>
      <c r="H32">
        <v>0</v>
      </c>
      <c r="I32">
        <v>0</v>
      </c>
      <c r="J32">
        <v>49</v>
      </c>
    </row>
    <row r="33" spans="1:10">
      <c r="A33" t="s">
        <v>846</v>
      </c>
      <c r="B33">
        <v>3</v>
      </c>
      <c r="C33">
        <v>4</v>
      </c>
      <c r="D33">
        <v>0</v>
      </c>
      <c r="E33">
        <v>0</v>
      </c>
      <c r="F33">
        <v>0</v>
      </c>
      <c r="G33">
        <v>0</v>
      </c>
      <c r="H33">
        <v>0</v>
      </c>
      <c r="I33">
        <v>0</v>
      </c>
      <c r="J33">
        <v>8</v>
      </c>
    </row>
    <row r="34" spans="1:10">
      <c r="A34" t="s">
        <v>37</v>
      </c>
      <c r="B34">
        <v>270</v>
      </c>
      <c r="C34">
        <v>185</v>
      </c>
      <c r="D34">
        <v>128</v>
      </c>
      <c r="E34">
        <v>83</v>
      </c>
      <c r="F34">
        <v>61</v>
      </c>
      <c r="G34">
        <v>27</v>
      </c>
      <c r="H34">
        <v>8</v>
      </c>
      <c r="I34">
        <v>0</v>
      </c>
      <c r="J34">
        <v>767</v>
      </c>
    </row>
    <row r="37" spans="1:10">
      <c r="A37" t="s">
        <v>848</v>
      </c>
    </row>
    <row r="38" spans="1:10">
      <c r="A38" t="s">
        <v>831</v>
      </c>
      <c r="B38" t="s">
        <v>832</v>
      </c>
      <c r="C38" t="s">
        <v>833</v>
      </c>
      <c r="D38" t="s">
        <v>834</v>
      </c>
      <c r="E38" t="s">
        <v>835</v>
      </c>
      <c r="F38" t="s">
        <v>836</v>
      </c>
      <c r="G38" t="s">
        <v>837</v>
      </c>
      <c r="H38" t="s">
        <v>838</v>
      </c>
      <c r="I38" t="s">
        <v>839</v>
      </c>
      <c r="J38" t="s">
        <v>37</v>
      </c>
    </row>
    <row r="39" spans="1:10">
      <c r="A39" t="s">
        <v>840</v>
      </c>
    </row>
    <row r="40" spans="1:10">
      <c r="A40" t="s">
        <v>841</v>
      </c>
      <c r="B40">
        <v>50</v>
      </c>
      <c r="C40">
        <v>41</v>
      </c>
      <c r="D40">
        <v>23</v>
      </c>
      <c r="E40">
        <v>20</v>
      </c>
      <c r="F40">
        <v>5</v>
      </c>
      <c r="G40">
        <v>4</v>
      </c>
      <c r="H40">
        <v>0</v>
      </c>
      <c r="I40">
        <v>0</v>
      </c>
      <c r="J40">
        <v>139</v>
      </c>
    </row>
    <row r="41" spans="1:10">
      <c r="A41" t="s">
        <v>842</v>
      </c>
      <c r="B41">
        <v>12</v>
      </c>
      <c r="C41">
        <v>19</v>
      </c>
      <c r="D41">
        <v>10</v>
      </c>
      <c r="E41">
        <v>5</v>
      </c>
      <c r="F41">
        <v>8</v>
      </c>
      <c r="G41">
        <v>0</v>
      </c>
      <c r="H41">
        <v>0</v>
      </c>
      <c r="I41">
        <v>3</v>
      </c>
      <c r="J41">
        <v>50</v>
      </c>
    </row>
    <row r="42" spans="1:10">
      <c r="A42" t="s">
        <v>843</v>
      </c>
      <c r="B42">
        <v>39</v>
      </c>
      <c r="C42">
        <v>24</v>
      </c>
      <c r="D42">
        <v>15</v>
      </c>
      <c r="E42">
        <v>4</v>
      </c>
      <c r="F42">
        <v>6</v>
      </c>
      <c r="G42">
        <v>0</v>
      </c>
      <c r="H42">
        <v>0</v>
      </c>
      <c r="I42">
        <v>0</v>
      </c>
      <c r="J42">
        <v>92</v>
      </c>
    </row>
    <row r="43" spans="1:10">
      <c r="A43" t="s">
        <v>844</v>
      </c>
      <c r="B43">
        <v>13</v>
      </c>
      <c r="C43">
        <v>6</v>
      </c>
      <c r="D43">
        <v>3</v>
      </c>
      <c r="E43">
        <v>3</v>
      </c>
      <c r="F43">
        <v>0</v>
      </c>
      <c r="G43">
        <v>0</v>
      </c>
      <c r="H43">
        <v>0</v>
      </c>
      <c r="I43">
        <v>0</v>
      </c>
      <c r="J43">
        <v>29</v>
      </c>
    </row>
    <row r="44" spans="1:10">
      <c r="A44" t="s">
        <v>845</v>
      </c>
      <c r="B44">
        <v>10</v>
      </c>
      <c r="C44">
        <v>4</v>
      </c>
      <c r="D44">
        <v>0</v>
      </c>
      <c r="E44">
        <v>0</v>
      </c>
      <c r="F44">
        <v>5</v>
      </c>
      <c r="G44">
        <v>0</v>
      </c>
      <c r="H44">
        <v>0</v>
      </c>
      <c r="I44">
        <v>0</v>
      </c>
      <c r="J44">
        <v>22</v>
      </c>
    </row>
    <row r="45" spans="1:10">
      <c r="A45" t="s">
        <v>846</v>
      </c>
      <c r="B45">
        <v>0</v>
      </c>
      <c r="C45">
        <v>3</v>
      </c>
      <c r="D45">
        <v>0</v>
      </c>
      <c r="E45">
        <v>0</v>
      </c>
      <c r="F45">
        <v>0</v>
      </c>
      <c r="G45">
        <v>0</v>
      </c>
      <c r="H45">
        <v>0</v>
      </c>
      <c r="I45">
        <v>0</v>
      </c>
      <c r="J45">
        <v>3</v>
      </c>
    </row>
    <row r="46" spans="1:10">
      <c r="A46" t="s">
        <v>37</v>
      </c>
      <c r="B46">
        <v>122</v>
      </c>
      <c r="C46">
        <v>98</v>
      </c>
      <c r="D46">
        <v>46</v>
      </c>
      <c r="E46">
        <v>38</v>
      </c>
      <c r="F46">
        <v>24</v>
      </c>
      <c r="G46">
        <v>7</v>
      </c>
      <c r="H46">
        <v>0</v>
      </c>
      <c r="I46">
        <v>3</v>
      </c>
      <c r="J46">
        <v>338</v>
      </c>
    </row>
    <row r="49" spans="1:12">
      <c r="A49" t="s">
        <v>849</v>
      </c>
    </row>
    <row r="50" spans="1:12">
      <c r="A50" t="s">
        <v>831</v>
      </c>
      <c r="B50" t="s">
        <v>832</v>
      </c>
      <c r="C50" t="s">
        <v>833</v>
      </c>
      <c r="D50" t="s">
        <v>834</v>
      </c>
      <c r="E50" t="s">
        <v>835</v>
      </c>
      <c r="F50" t="s">
        <v>836</v>
      </c>
      <c r="G50" t="s">
        <v>837</v>
      </c>
      <c r="H50" t="s">
        <v>838</v>
      </c>
      <c r="I50" t="s">
        <v>839</v>
      </c>
      <c r="J50" t="s">
        <v>37</v>
      </c>
    </row>
    <row r="51" spans="1:12">
      <c r="A51" t="s">
        <v>840</v>
      </c>
    </row>
    <row r="52" spans="1:12">
      <c r="A52" t="s">
        <v>841</v>
      </c>
      <c r="B52">
        <v>2138</v>
      </c>
      <c r="C52">
        <v>1272</v>
      </c>
      <c r="D52">
        <v>817</v>
      </c>
      <c r="E52">
        <v>493</v>
      </c>
      <c r="F52">
        <v>196</v>
      </c>
      <c r="G52">
        <v>55</v>
      </c>
      <c r="H52">
        <v>15</v>
      </c>
      <c r="I52">
        <v>0</v>
      </c>
      <c r="J52">
        <v>4985</v>
      </c>
    </row>
    <row r="53" spans="1:12">
      <c r="A53" t="s">
        <v>842</v>
      </c>
      <c r="B53">
        <v>533</v>
      </c>
      <c r="C53">
        <v>290</v>
      </c>
      <c r="D53">
        <v>164</v>
      </c>
      <c r="E53">
        <v>107</v>
      </c>
      <c r="F53">
        <v>69</v>
      </c>
      <c r="G53">
        <v>29</v>
      </c>
      <c r="H53">
        <v>13</v>
      </c>
      <c r="I53">
        <v>8</v>
      </c>
      <c r="J53">
        <v>1210</v>
      </c>
    </row>
    <row r="54" spans="1:12">
      <c r="A54" t="s">
        <v>843</v>
      </c>
      <c r="B54">
        <v>1157</v>
      </c>
      <c r="C54">
        <v>659</v>
      </c>
      <c r="D54">
        <v>357</v>
      </c>
      <c r="E54">
        <v>196</v>
      </c>
      <c r="F54">
        <v>97</v>
      </c>
      <c r="G54">
        <v>32</v>
      </c>
      <c r="H54">
        <v>14</v>
      </c>
      <c r="I54">
        <v>3</v>
      </c>
      <c r="J54">
        <v>2513</v>
      </c>
    </row>
    <row r="55" spans="1:12">
      <c r="A55" t="s">
        <v>844</v>
      </c>
      <c r="B55">
        <v>307</v>
      </c>
      <c r="C55">
        <v>199</v>
      </c>
      <c r="D55">
        <v>139</v>
      </c>
      <c r="E55">
        <v>53</v>
      </c>
      <c r="F55">
        <v>39</v>
      </c>
      <c r="G55">
        <v>7</v>
      </c>
      <c r="H55">
        <v>6</v>
      </c>
      <c r="I55">
        <v>0</v>
      </c>
      <c r="J55">
        <v>744</v>
      </c>
    </row>
    <row r="56" spans="1:12">
      <c r="A56" t="s">
        <v>845</v>
      </c>
      <c r="B56">
        <v>567</v>
      </c>
      <c r="C56">
        <v>276</v>
      </c>
      <c r="D56">
        <v>152</v>
      </c>
      <c r="E56">
        <v>85</v>
      </c>
      <c r="F56">
        <v>43</v>
      </c>
      <c r="G56">
        <v>11</v>
      </c>
      <c r="H56">
        <v>4</v>
      </c>
      <c r="I56">
        <v>0</v>
      </c>
      <c r="J56">
        <v>1133</v>
      </c>
    </row>
    <row r="57" spans="1:12" ht="15" thickBot="1">
      <c r="A57" t="s">
        <v>846</v>
      </c>
      <c r="B57">
        <v>90</v>
      </c>
      <c r="C57">
        <v>64</v>
      </c>
      <c r="D57">
        <v>30</v>
      </c>
      <c r="E57">
        <v>12</v>
      </c>
      <c r="F57">
        <v>9</v>
      </c>
      <c r="G57">
        <v>0</v>
      </c>
      <c r="H57">
        <v>3</v>
      </c>
      <c r="I57">
        <v>0</v>
      </c>
      <c r="J57">
        <v>206</v>
      </c>
    </row>
    <row r="58" spans="1:12" ht="15" thickBot="1">
      <c r="A58" t="s">
        <v>37</v>
      </c>
      <c r="B58">
        <v>4787</v>
      </c>
      <c r="C58">
        <v>2756</v>
      </c>
      <c r="D58">
        <v>1661</v>
      </c>
      <c r="E58">
        <v>945</v>
      </c>
      <c r="F58">
        <v>449</v>
      </c>
      <c r="G58">
        <v>132</v>
      </c>
      <c r="H58">
        <v>55</v>
      </c>
      <c r="I58">
        <v>10</v>
      </c>
      <c r="J58">
        <v>10794</v>
      </c>
      <c r="L58" s="485">
        <f>J58/'TableBuilder_FN_Remote65+'!J103*100</f>
        <v>34.871099050203533</v>
      </c>
    </row>
    <row r="60" spans="1:12">
      <c r="A60" t="s">
        <v>850</v>
      </c>
    </row>
    <row r="62" spans="1:12">
      <c r="A62" t="s">
        <v>260</v>
      </c>
      <c r="B62" t="s">
        <v>851</v>
      </c>
    </row>
    <row r="65" spans="1:2">
      <c r="A65" t="s">
        <v>852</v>
      </c>
    </row>
    <row r="66" spans="1:2">
      <c r="A66" t="s">
        <v>270</v>
      </c>
    </row>
    <row r="73" spans="1:2">
      <c r="A73" t="s">
        <v>825</v>
      </c>
    </row>
    <row r="75" spans="1:2">
      <c r="A75" t="s">
        <v>826</v>
      </c>
    </row>
    <row r="76" spans="1:2">
      <c r="A76" t="s">
        <v>853</v>
      </c>
    </row>
    <row r="77" spans="1:2">
      <c r="A77" t="s">
        <v>828</v>
      </c>
    </row>
    <row r="79" spans="1:2">
      <c r="A79" t="s">
        <v>254</v>
      </c>
    </row>
    <row r="80" spans="1:2">
      <c r="A80" t="s">
        <v>255</v>
      </c>
      <c r="B80" t="s">
        <v>829</v>
      </c>
    </row>
    <row r="82" spans="1:10">
      <c r="A82" t="s">
        <v>830</v>
      </c>
    </row>
    <row r="83" spans="1:10">
      <c r="A83" t="s">
        <v>831</v>
      </c>
      <c r="B83" t="s">
        <v>832</v>
      </c>
      <c r="C83" t="s">
        <v>833</v>
      </c>
      <c r="D83" t="s">
        <v>834</v>
      </c>
      <c r="E83" t="s">
        <v>835</v>
      </c>
      <c r="F83" t="s">
        <v>836</v>
      </c>
      <c r="G83" t="s">
        <v>837</v>
      </c>
      <c r="H83" t="s">
        <v>838</v>
      </c>
      <c r="I83" t="s">
        <v>839</v>
      </c>
      <c r="J83" t="s">
        <v>37</v>
      </c>
    </row>
    <row r="84" spans="1:10">
      <c r="A84" t="s">
        <v>854</v>
      </c>
    </row>
    <row r="85" spans="1:10">
      <c r="A85" t="s">
        <v>829</v>
      </c>
      <c r="B85">
        <v>12393</v>
      </c>
      <c r="C85">
        <v>7287</v>
      </c>
      <c r="D85">
        <v>4140</v>
      </c>
      <c r="E85">
        <v>2301</v>
      </c>
      <c r="F85">
        <v>1023</v>
      </c>
      <c r="G85">
        <v>290</v>
      </c>
      <c r="H85">
        <v>108</v>
      </c>
      <c r="I85">
        <v>22</v>
      </c>
      <c r="J85">
        <v>27560</v>
      </c>
    </row>
    <row r="88" spans="1:10">
      <c r="A88" t="s">
        <v>847</v>
      </c>
    </row>
    <row r="89" spans="1:10">
      <c r="A89" t="s">
        <v>831</v>
      </c>
      <c r="B89" t="s">
        <v>832</v>
      </c>
      <c r="C89" t="s">
        <v>833</v>
      </c>
      <c r="D89" t="s">
        <v>834</v>
      </c>
      <c r="E89" t="s">
        <v>835</v>
      </c>
      <c r="F89" t="s">
        <v>836</v>
      </c>
      <c r="G89" t="s">
        <v>837</v>
      </c>
      <c r="H89" t="s">
        <v>838</v>
      </c>
      <c r="I89" t="s">
        <v>839</v>
      </c>
      <c r="J89" t="s">
        <v>37</v>
      </c>
    </row>
    <row r="90" spans="1:10">
      <c r="A90" t="s">
        <v>854</v>
      </c>
    </row>
    <row r="91" spans="1:10">
      <c r="A91" t="s">
        <v>829</v>
      </c>
      <c r="B91">
        <v>918</v>
      </c>
      <c r="C91">
        <v>533</v>
      </c>
      <c r="D91">
        <v>403</v>
      </c>
      <c r="E91">
        <v>296</v>
      </c>
      <c r="F91">
        <v>139</v>
      </c>
      <c r="G91">
        <v>60</v>
      </c>
      <c r="H91">
        <v>18</v>
      </c>
      <c r="I91">
        <v>0</v>
      </c>
      <c r="J91">
        <v>2364</v>
      </c>
    </row>
    <row r="94" spans="1:10">
      <c r="A94" t="s">
        <v>848</v>
      </c>
    </row>
    <row r="95" spans="1:10">
      <c r="A95" t="s">
        <v>831</v>
      </c>
      <c r="B95" t="s">
        <v>832</v>
      </c>
      <c r="C95" t="s">
        <v>833</v>
      </c>
      <c r="D95" t="s">
        <v>834</v>
      </c>
      <c r="E95" t="s">
        <v>835</v>
      </c>
      <c r="F95" t="s">
        <v>836</v>
      </c>
      <c r="G95" t="s">
        <v>837</v>
      </c>
      <c r="H95" t="s">
        <v>838</v>
      </c>
      <c r="I95" t="s">
        <v>839</v>
      </c>
      <c r="J95" t="s">
        <v>37</v>
      </c>
    </row>
    <row r="96" spans="1:10">
      <c r="A96" t="s">
        <v>854</v>
      </c>
    </row>
    <row r="97" spans="1:10">
      <c r="A97" t="s">
        <v>829</v>
      </c>
      <c r="B97">
        <v>414</v>
      </c>
      <c r="C97">
        <v>311</v>
      </c>
      <c r="D97">
        <v>143</v>
      </c>
      <c r="E97">
        <v>89</v>
      </c>
      <c r="F97">
        <v>50</v>
      </c>
      <c r="G97">
        <v>16</v>
      </c>
      <c r="H97">
        <v>4</v>
      </c>
      <c r="I97">
        <v>3</v>
      </c>
      <c r="J97">
        <v>1030</v>
      </c>
    </row>
    <row r="100" spans="1:10">
      <c r="A100" t="s">
        <v>849</v>
      </c>
    </row>
    <row r="101" spans="1:10">
      <c r="A101" t="s">
        <v>831</v>
      </c>
      <c r="B101" t="s">
        <v>832</v>
      </c>
      <c r="C101" t="s">
        <v>833</v>
      </c>
      <c r="D101" t="s">
        <v>834</v>
      </c>
      <c r="E101" t="s">
        <v>835</v>
      </c>
      <c r="F101" t="s">
        <v>836</v>
      </c>
      <c r="G101" t="s">
        <v>837</v>
      </c>
      <c r="H101" t="s">
        <v>838</v>
      </c>
      <c r="I101" t="s">
        <v>839</v>
      </c>
      <c r="J101" t="s">
        <v>37</v>
      </c>
    </row>
    <row r="102" spans="1:10">
      <c r="A102" t="s">
        <v>854</v>
      </c>
    </row>
    <row r="103" spans="1:10">
      <c r="A103" t="s">
        <v>829</v>
      </c>
      <c r="B103">
        <v>13725</v>
      </c>
      <c r="C103">
        <v>8125</v>
      </c>
      <c r="D103">
        <v>4688</v>
      </c>
      <c r="E103">
        <v>2680</v>
      </c>
      <c r="F103">
        <v>1215</v>
      </c>
      <c r="G103">
        <v>363</v>
      </c>
      <c r="H103">
        <v>130</v>
      </c>
      <c r="I103">
        <v>24</v>
      </c>
      <c r="J103">
        <v>30954</v>
      </c>
    </row>
    <row r="105" spans="1:10">
      <c r="A105" t="s">
        <v>850</v>
      </c>
    </row>
    <row r="107" spans="1:10">
      <c r="A107" t="s">
        <v>260</v>
      </c>
      <c r="B107" t="s">
        <v>851</v>
      </c>
    </row>
    <row r="110" spans="1:10">
      <c r="A110" t="s">
        <v>852</v>
      </c>
    </row>
    <row r="111" spans="1:10">
      <c r="A111" t="s">
        <v>270</v>
      </c>
    </row>
  </sheetData>
  <pageMargins left="0.7" right="0.7" top="0.75" bottom="0.75" header="0.3" footer="0.3"/>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575B8D-356F-47CA-8FF2-BDCF817C432F}">
  <sheetPr>
    <tabColor theme="0" tint="-0.34998626667073579"/>
  </sheetPr>
  <dimension ref="A1:L49"/>
  <sheetViews>
    <sheetView topLeftCell="A7" zoomScale="70" zoomScaleNormal="70" workbookViewId="0">
      <selection activeCell="L29" sqref="L29"/>
    </sheetView>
  </sheetViews>
  <sheetFormatPr defaultRowHeight="14.4"/>
  <cols>
    <col min="1" max="1" width="33.44140625" customWidth="1"/>
    <col min="10" max="10" width="9.6640625" bestFit="1" customWidth="1"/>
  </cols>
  <sheetData>
    <row r="1" spans="1:10">
      <c r="A1" t="s">
        <v>825</v>
      </c>
    </row>
    <row r="3" spans="1:10">
      <c r="A3" t="s">
        <v>826</v>
      </c>
    </row>
    <row r="4" spans="1:10">
      <c r="A4" t="s">
        <v>859</v>
      </c>
    </row>
    <row r="5" spans="1:10">
      <c r="A5" t="s">
        <v>828</v>
      </c>
    </row>
    <row r="7" spans="1:10">
      <c r="A7" t="s">
        <v>254</v>
      </c>
    </row>
    <row r="8" spans="1:10">
      <c r="A8" t="s">
        <v>255</v>
      </c>
      <c r="B8" t="s">
        <v>829</v>
      </c>
    </row>
    <row r="10" spans="1:10">
      <c r="A10" t="s">
        <v>831</v>
      </c>
      <c r="B10" t="s">
        <v>832</v>
      </c>
      <c r="C10" t="s">
        <v>833</v>
      </c>
      <c r="D10" t="s">
        <v>834</v>
      </c>
      <c r="E10" t="s">
        <v>835</v>
      </c>
      <c r="F10" t="s">
        <v>836</v>
      </c>
      <c r="G10" t="s">
        <v>837</v>
      </c>
      <c r="H10" t="s">
        <v>838</v>
      </c>
      <c r="I10" t="s">
        <v>839</v>
      </c>
      <c r="J10" t="s">
        <v>37</v>
      </c>
    </row>
    <row r="11" spans="1:10">
      <c r="A11" t="s">
        <v>840</v>
      </c>
    </row>
    <row r="12" spans="1:10">
      <c r="A12" t="s">
        <v>841</v>
      </c>
      <c r="B12">
        <v>254509</v>
      </c>
      <c r="C12">
        <v>191812</v>
      </c>
      <c r="D12">
        <v>143609</v>
      </c>
      <c r="E12">
        <v>105484</v>
      </c>
      <c r="F12">
        <v>73479</v>
      </c>
      <c r="G12">
        <v>34687</v>
      </c>
      <c r="H12">
        <v>8317</v>
      </c>
      <c r="I12">
        <v>646</v>
      </c>
      <c r="J12">
        <v>812551</v>
      </c>
    </row>
    <row r="13" spans="1:10">
      <c r="A13" t="s">
        <v>842</v>
      </c>
      <c r="B13">
        <v>199757</v>
      </c>
      <c r="C13">
        <v>149762</v>
      </c>
      <c r="D13">
        <v>115589</v>
      </c>
      <c r="E13">
        <v>85745</v>
      </c>
      <c r="F13">
        <v>58606</v>
      </c>
      <c r="G13">
        <v>26667</v>
      </c>
      <c r="H13">
        <v>6453</v>
      </c>
      <c r="I13">
        <v>783</v>
      </c>
      <c r="J13">
        <v>643371</v>
      </c>
    </row>
    <row r="14" spans="1:10">
      <c r="A14" t="s">
        <v>843</v>
      </c>
      <c r="B14">
        <v>140267</v>
      </c>
      <c r="C14">
        <v>104359</v>
      </c>
      <c r="D14">
        <v>73920</v>
      </c>
      <c r="E14">
        <v>50518</v>
      </c>
      <c r="F14">
        <v>34613</v>
      </c>
      <c r="G14">
        <v>16170</v>
      </c>
      <c r="H14">
        <v>4045</v>
      </c>
      <c r="I14">
        <v>477</v>
      </c>
      <c r="J14">
        <v>424360</v>
      </c>
    </row>
    <row r="15" spans="1:10">
      <c r="A15" t="s">
        <v>844</v>
      </c>
      <c r="B15">
        <v>65459</v>
      </c>
      <c r="C15">
        <v>48871</v>
      </c>
      <c r="D15">
        <v>37462</v>
      </c>
      <c r="E15">
        <v>28361</v>
      </c>
      <c r="F15">
        <v>20398</v>
      </c>
      <c r="G15">
        <v>10073</v>
      </c>
      <c r="H15">
        <v>2362</v>
      </c>
      <c r="I15">
        <v>267</v>
      </c>
      <c r="J15">
        <v>213252</v>
      </c>
    </row>
    <row r="16" spans="1:10">
      <c r="A16" t="s">
        <v>845</v>
      </c>
      <c r="B16">
        <v>87363</v>
      </c>
      <c r="C16">
        <v>62602</v>
      </c>
      <c r="D16">
        <v>47406</v>
      </c>
      <c r="E16">
        <v>33624</v>
      </c>
      <c r="F16">
        <v>21942</v>
      </c>
      <c r="G16">
        <v>9885</v>
      </c>
      <c r="H16">
        <v>2456</v>
      </c>
      <c r="I16">
        <v>164</v>
      </c>
      <c r="J16">
        <v>265441</v>
      </c>
    </row>
    <row r="17" spans="1:12" ht="15" thickBot="1">
      <c r="A17" t="s">
        <v>846</v>
      </c>
      <c r="B17">
        <v>17248</v>
      </c>
      <c r="C17">
        <v>12151</v>
      </c>
      <c r="D17">
        <v>8513</v>
      </c>
      <c r="E17">
        <v>5829</v>
      </c>
      <c r="F17">
        <v>3799</v>
      </c>
      <c r="G17">
        <v>1877</v>
      </c>
      <c r="H17">
        <v>424</v>
      </c>
      <c r="I17">
        <v>53</v>
      </c>
      <c r="J17">
        <v>49899</v>
      </c>
    </row>
    <row r="18" spans="1:12" ht="15" thickBot="1">
      <c r="A18" t="s">
        <v>37</v>
      </c>
      <c r="B18">
        <v>764604</v>
      </c>
      <c r="C18">
        <v>569558</v>
      </c>
      <c r="D18">
        <v>426502</v>
      </c>
      <c r="E18">
        <v>309563</v>
      </c>
      <c r="F18">
        <v>212840</v>
      </c>
      <c r="G18">
        <v>99362</v>
      </c>
      <c r="H18">
        <v>24059</v>
      </c>
      <c r="I18">
        <v>2385</v>
      </c>
      <c r="J18">
        <v>2408878</v>
      </c>
      <c r="L18" s="486">
        <f>J18/J41*100</f>
        <v>65.516288516906997</v>
      </c>
    </row>
    <row r="20" spans="1:12">
      <c r="A20" t="s">
        <v>850</v>
      </c>
    </row>
    <row r="22" spans="1:12">
      <c r="A22" t="s">
        <v>260</v>
      </c>
      <c r="B22" t="s">
        <v>851</v>
      </c>
    </row>
    <row r="25" spans="1:12">
      <c r="A25" t="s">
        <v>852</v>
      </c>
    </row>
    <row r="26" spans="1:12">
      <c r="A26" t="s">
        <v>270</v>
      </c>
    </row>
    <row r="30" spans="1:12">
      <c r="A30" t="s">
        <v>825</v>
      </c>
    </row>
    <row r="32" spans="1:12">
      <c r="A32" t="s">
        <v>826</v>
      </c>
    </row>
    <row r="33" spans="1:10">
      <c r="A33" t="s">
        <v>831</v>
      </c>
    </row>
    <row r="34" spans="1:10">
      <c r="A34" t="s">
        <v>828</v>
      </c>
    </row>
    <row r="36" spans="1:10">
      <c r="A36" t="s">
        <v>254</v>
      </c>
    </row>
    <row r="37" spans="1:10">
      <c r="A37" t="s">
        <v>255</v>
      </c>
      <c r="B37" t="s">
        <v>829</v>
      </c>
    </row>
    <row r="39" spans="1:10">
      <c r="A39" t="s">
        <v>831</v>
      </c>
      <c r="B39" t="s">
        <v>832</v>
      </c>
      <c r="C39" t="s">
        <v>833</v>
      </c>
      <c r="D39" t="s">
        <v>834</v>
      </c>
      <c r="E39" t="s">
        <v>835</v>
      </c>
      <c r="F39" t="s">
        <v>836</v>
      </c>
      <c r="G39" t="s">
        <v>837</v>
      </c>
      <c r="H39" t="s">
        <v>838</v>
      </c>
      <c r="I39" t="s">
        <v>839</v>
      </c>
      <c r="J39" t="s">
        <v>37</v>
      </c>
    </row>
    <row r="40" spans="1:10">
      <c r="A40" t="s">
        <v>854</v>
      </c>
    </row>
    <row r="41" spans="1:10">
      <c r="A41" t="s">
        <v>829</v>
      </c>
      <c r="B41">
        <v>1188999</v>
      </c>
      <c r="C41">
        <v>887715</v>
      </c>
      <c r="D41">
        <v>652661</v>
      </c>
      <c r="E41">
        <v>460550</v>
      </c>
      <c r="F41">
        <v>308961</v>
      </c>
      <c r="G41">
        <v>140398</v>
      </c>
      <c r="H41">
        <v>33919</v>
      </c>
      <c r="I41">
        <v>3565</v>
      </c>
      <c r="J41">
        <v>3676762</v>
      </c>
    </row>
    <row r="43" spans="1:10">
      <c r="A43" t="s">
        <v>850</v>
      </c>
    </row>
    <row r="45" spans="1:10">
      <c r="A45" t="s">
        <v>260</v>
      </c>
      <c r="B45" t="s">
        <v>851</v>
      </c>
    </row>
    <row r="48" spans="1:10">
      <c r="A48" t="s">
        <v>852</v>
      </c>
    </row>
    <row r="49" spans="1:1">
      <c r="A49" t="s">
        <v>270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7E740-3C02-498B-8C44-7725DEFAA2D3}">
  <sheetPr>
    <tabColor theme="0" tint="-4.9989318521683403E-2"/>
  </sheetPr>
  <dimension ref="B1:AX118"/>
  <sheetViews>
    <sheetView zoomScale="55" zoomScaleNormal="55" workbookViewId="0">
      <selection activeCell="Y35" sqref="Y35"/>
    </sheetView>
  </sheetViews>
  <sheetFormatPr defaultColWidth="8.88671875" defaultRowHeight="14.4"/>
  <cols>
    <col min="3" max="3" width="24.5546875" customWidth="1"/>
    <col min="4" max="5" width="7.6640625" style="1" bestFit="1" customWidth="1"/>
    <col min="6" max="8" width="7.6640625" style="1" customWidth="1"/>
    <col min="9" max="9" width="13.6640625" style="1" customWidth="1"/>
    <col min="10" max="10" width="4.5546875" style="1" customWidth="1"/>
    <col min="11" max="11" width="13.33203125" style="1" customWidth="1"/>
    <col min="13" max="14" width="15" style="1" bestFit="1" customWidth="1"/>
    <col min="15" max="15" width="16" style="1" bestFit="1" customWidth="1"/>
    <col min="16" max="16" width="15" style="1" bestFit="1" customWidth="1"/>
    <col min="17" max="17" width="14.6640625" bestFit="1" customWidth="1"/>
    <col min="18" max="18" width="15.6640625" bestFit="1" customWidth="1"/>
    <col min="19" max="19" width="19.88671875" customWidth="1"/>
    <col min="20" max="20" width="3.33203125" customWidth="1"/>
    <col min="26" max="28" width="12.44140625" bestFit="1" customWidth="1"/>
    <col min="29" max="29" width="12.44140625" customWidth="1"/>
    <col min="31" max="31" width="16.21875" bestFit="1" customWidth="1"/>
    <col min="35" max="35" width="16.21875" bestFit="1" customWidth="1"/>
    <col min="36" max="36" width="19.109375" bestFit="1" customWidth="1"/>
  </cols>
  <sheetData>
    <row r="1" spans="2:50" ht="15" thickBot="1"/>
    <row r="2" spans="2:50" ht="15" thickBot="1">
      <c r="S2" s="779" t="s">
        <v>462</v>
      </c>
      <c r="T2" s="780"/>
      <c r="U2" s="780"/>
      <c r="V2" s="780"/>
      <c r="W2" s="780"/>
      <c r="X2" s="780"/>
      <c r="Y2" s="780"/>
      <c r="Z2" s="780"/>
      <c r="AA2" s="780"/>
      <c r="AB2" s="780"/>
      <c r="AC2" s="781"/>
      <c r="AK2" s="782" t="s">
        <v>463</v>
      </c>
      <c r="AL2" s="783"/>
      <c r="AM2" s="783"/>
      <c r="AN2" s="783"/>
      <c r="AO2" s="783"/>
      <c r="AP2" s="783"/>
      <c r="AQ2" s="783"/>
      <c r="AR2" s="783"/>
      <c r="AS2" s="783"/>
      <c r="AT2" s="783"/>
      <c r="AU2" s="784"/>
    </row>
    <row r="3" spans="2:50">
      <c r="B3" s="4"/>
      <c r="C3" s="4"/>
      <c r="D3" s="3"/>
      <c r="E3" s="3"/>
      <c r="F3" s="3"/>
      <c r="G3" s="3"/>
      <c r="H3" s="3"/>
      <c r="I3" s="3"/>
      <c r="J3" s="3"/>
      <c r="K3" s="3"/>
      <c r="L3" s="4"/>
    </row>
    <row r="4" spans="2:50">
      <c r="B4" s="4"/>
      <c r="C4" s="4"/>
      <c r="D4" s="3"/>
      <c r="E4" s="3"/>
      <c r="F4" s="3"/>
      <c r="G4" s="3"/>
      <c r="H4" s="3"/>
      <c r="I4" s="3"/>
      <c r="J4" s="3"/>
      <c r="K4" s="3"/>
      <c r="L4" s="4"/>
    </row>
    <row r="5" spans="2:50">
      <c r="B5" s="4"/>
      <c r="C5" s="772" t="s">
        <v>467</v>
      </c>
      <c r="D5" s="774" t="s">
        <v>1089</v>
      </c>
      <c r="E5" s="774" t="s">
        <v>1090</v>
      </c>
      <c r="F5" s="774" t="s">
        <v>1091</v>
      </c>
      <c r="G5" s="774" t="s">
        <v>1092</v>
      </c>
      <c r="H5" s="176"/>
      <c r="I5" s="178" t="s">
        <v>360</v>
      </c>
      <c r="J5" s="178"/>
      <c r="K5" s="178" t="s">
        <v>422</v>
      </c>
      <c r="L5" s="4"/>
      <c r="S5" t="s">
        <v>384</v>
      </c>
      <c r="AK5" t="s">
        <v>384</v>
      </c>
    </row>
    <row r="6" spans="2:50" ht="30.6">
      <c r="B6" s="4"/>
      <c r="C6" s="773"/>
      <c r="D6" s="775"/>
      <c r="E6" s="775"/>
      <c r="F6" s="775"/>
      <c r="G6" s="775"/>
      <c r="H6" s="78"/>
      <c r="I6" s="174" t="s">
        <v>421</v>
      </c>
      <c r="J6" s="174" t="s">
        <v>445</v>
      </c>
      <c r="K6" s="177" t="s">
        <v>423</v>
      </c>
      <c r="L6" s="4"/>
      <c r="M6" s="786" t="s">
        <v>1107</v>
      </c>
      <c r="N6" s="787"/>
      <c r="O6" s="787"/>
      <c r="P6" s="787"/>
      <c r="Q6" s="787"/>
      <c r="R6" s="788"/>
      <c r="S6" t="s">
        <v>1118</v>
      </c>
      <c r="AK6" t="s">
        <v>1118</v>
      </c>
    </row>
    <row r="7" spans="2:50">
      <c r="B7" s="4"/>
      <c r="C7" s="117" t="s">
        <v>404</v>
      </c>
      <c r="D7" s="175">
        <f>'NATSIHS - Communality (DataLab)'!U43</f>
        <v>1.8884300000000001</v>
      </c>
      <c r="E7" s="175">
        <f>'NATSIHS - Communality (DataLab)'!U44</f>
        <v>1.5461</v>
      </c>
      <c r="F7" s="175">
        <f>'NATSIHS - Communality (DataLab)'!U45</f>
        <v>1.2691300000000001</v>
      </c>
      <c r="G7" s="175">
        <f>'NATSIHS - Communality (DataLab)'!U46</f>
        <v>1.03617</v>
      </c>
      <c r="H7" s="161"/>
      <c r="I7" s="160"/>
      <c r="J7" s="160"/>
      <c r="K7" s="3"/>
      <c r="L7" s="4"/>
      <c r="M7" s="720"/>
      <c r="N7" s="541"/>
      <c r="O7" s="541"/>
      <c r="P7" s="541"/>
      <c r="Q7" s="540"/>
      <c r="R7" s="721"/>
      <c r="S7" t="s">
        <v>1119</v>
      </c>
      <c r="AK7" t="s">
        <v>1119</v>
      </c>
    </row>
    <row r="8" spans="2:50">
      <c r="B8" s="4"/>
      <c r="C8" s="117"/>
      <c r="D8" s="175"/>
      <c r="E8" s="175"/>
      <c r="F8" s="175"/>
      <c r="G8" s="175"/>
      <c r="H8" s="175"/>
      <c r="I8" s="3"/>
      <c r="J8" s="3"/>
      <c r="K8" s="3"/>
      <c r="L8" s="4"/>
      <c r="M8" s="652"/>
      <c r="N8" s="3"/>
      <c r="O8" s="3"/>
      <c r="P8" s="3"/>
      <c r="Q8" s="4"/>
      <c r="R8" s="452"/>
      <c r="S8" t="s">
        <v>385</v>
      </c>
      <c r="AK8" t="s">
        <v>385</v>
      </c>
    </row>
    <row r="9" spans="2:50">
      <c r="B9" s="4"/>
      <c r="C9" s="159" t="s">
        <v>1097</v>
      </c>
      <c r="D9" s="175"/>
      <c r="E9" s="175"/>
      <c r="F9" s="175"/>
      <c r="G9" s="175"/>
      <c r="H9" s="175"/>
      <c r="I9" s="3"/>
      <c r="J9" s="3"/>
      <c r="K9" s="3"/>
      <c r="L9" s="4"/>
      <c r="M9" s="722" t="s">
        <v>1108</v>
      </c>
      <c r="N9" s="717" t="s">
        <v>1109</v>
      </c>
      <c r="O9" s="717" t="s">
        <v>1115</v>
      </c>
      <c r="P9" s="717" t="s">
        <v>1111</v>
      </c>
      <c r="Q9" s="717" t="s">
        <v>1112</v>
      </c>
      <c r="R9" s="723" t="s">
        <v>1113</v>
      </c>
      <c r="S9" t="s">
        <v>386</v>
      </c>
      <c r="AK9" t="s">
        <v>386</v>
      </c>
    </row>
    <row r="10" spans="2:50">
      <c r="B10" s="4"/>
      <c r="C10" s="117" t="s">
        <v>415</v>
      </c>
      <c r="D10" s="175">
        <f>'NATSIHS - Communality (DataLab)'!U78</f>
        <v>0.57189999999999996</v>
      </c>
      <c r="E10" s="175">
        <f>'NATSIHS - Communality (DataLab)'!V78</f>
        <v>-0.2162</v>
      </c>
      <c r="F10" s="175">
        <f>'NATSIHS - Communality (DataLab)'!W78</f>
        <v>0.31240000000000001</v>
      </c>
      <c r="G10" s="175">
        <f>'NATSIHS - Communality (DataLab)'!X78</f>
        <v>-0.41539999999999999</v>
      </c>
      <c r="H10" s="175"/>
      <c r="I10" s="175">
        <f t="shared" ref="I10:I19" si="0">((D10)^2)+((E10)^2)+((F10)^2)+((G10)^2)</f>
        <v>0.64396296999999991</v>
      </c>
      <c r="J10" s="8">
        <f>I10*100</f>
        <v>64.39629699999999</v>
      </c>
      <c r="K10" s="175">
        <f t="shared" ref="K10:K19" si="1">1-I10</f>
        <v>0.35603703000000009</v>
      </c>
      <c r="L10" s="4"/>
      <c r="M10" s="724">
        <f>D10*D10</f>
        <v>0.32706960999999996</v>
      </c>
      <c r="N10" s="175">
        <f t="shared" ref="N10:P19" si="2">E10*E10</f>
        <v>4.6742440000000003E-2</v>
      </c>
      <c r="O10" s="175">
        <f t="shared" si="2"/>
        <v>9.7593760000000002E-2</v>
      </c>
      <c r="P10" s="175">
        <f t="shared" si="2"/>
        <v>0.17255715999999999</v>
      </c>
      <c r="Q10" s="175">
        <f t="shared" ref="Q10:Q19" si="3">SUM(M10:P10)</f>
        <v>0.64396296999999991</v>
      </c>
      <c r="R10" s="725" t="b">
        <f>Q10=I10</f>
        <v>1</v>
      </c>
      <c r="S10" t="s">
        <v>497</v>
      </c>
      <c r="AK10" t="s">
        <v>497</v>
      </c>
    </row>
    <row r="11" spans="2:50">
      <c r="B11" s="4"/>
      <c r="C11" s="117" t="s">
        <v>416</v>
      </c>
      <c r="D11" s="175">
        <f>'NATSIHS - Communality (DataLab)'!U79</f>
        <v>0.31900000000000001</v>
      </c>
      <c r="E11" s="175">
        <f>'NATSIHS - Communality (DataLab)'!V79</f>
        <v>0.63229999999999997</v>
      </c>
      <c r="F11" s="175">
        <f>'NATSIHS - Communality (DataLab)'!W79</f>
        <v>0.1081</v>
      </c>
      <c r="G11" s="175">
        <f>'NATSIHS - Communality (DataLab)'!X79</f>
        <v>-4.3530000000000001E-3</v>
      </c>
      <c r="H11" s="175"/>
      <c r="I11" s="175">
        <f t="shared" si="0"/>
        <v>0.51326884860900002</v>
      </c>
      <c r="J11" s="8">
        <f t="shared" ref="J11:J19" si="4">I11*100</f>
        <v>51.326884860900002</v>
      </c>
      <c r="K11" s="175">
        <f t="shared" si="1"/>
        <v>0.48673115139099998</v>
      </c>
      <c r="L11" s="4"/>
      <c r="M11" s="724">
        <f t="shared" ref="M11:M19" si="5">D11*D11</f>
        <v>0.101761</v>
      </c>
      <c r="N11" s="175">
        <f t="shared" si="2"/>
        <v>0.39980328999999998</v>
      </c>
      <c r="O11" s="175">
        <f t="shared" si="2"/>
        <v>1.1685610000000001E-2</v>
      </c>
      <c r="P11" s="175">
        <f t="shared" si="2"/>
        <v>1.8948609000000001E-5</v>
      </c>
      <c r="Q11" s="175">
        <f t="shared" si="3"/>
        <v>0.51326884860900002</v>
      </c>
      <c r="R11" s="725" t="b">
        <f t="shared" ref="R11:R19" si="6">Q11=I11</f>
        <v>1</v>
      </c>
      <c r="S11" t="s">
        <v>1135</v>
      </c>
      <c r="AK11" t="s">
        <v>1135</v>
      </c>
    </row>
    <row r="12" spans="2:50">
      <c r="B12" s="4"/>
      <c r="C12" s="117" t="s">
        <v>349</v>
      </c>
      <c r="D12" s="175">
        <f>'NATSIHS - Communality (DataLab)'!U80</f>
        <v>-0.30009999999999998</v>
      </c>
      <c r="E12" s="175">
        <f>'NATSIHS - Communality (DataLab)'!V80</f>
        <v>0.79349999999999998</v>
      </c>
      <c r="F12" s="175">
        <f>'NATSIHS - Communality (DataLab)'!W80</f>
        <v>1.8149999999999999E-2</v>
      </c>
      <c r="G12" s="175">
        <f>'NATSIHS - Communality (DataLab)'!X80</f>
        <v>8.4409999999999999E-2</v>
      </c>
      <c r="H12" s="175"/>
      <c r="I12" s="175">
        <f t="shared" si="0"/>
        <v>0.72715673059999997</v>
      </c>
      <c r="J12" s="8">
        <f t="shared" si="4"/>
        <v>72.71567306</v>
      </c>
      <c r="K12" s="175">
        <f t="shared" si="1"/>
        <v>0.27284326940000003</v>
      </c>
      <c r="L12" s="4"/>
      <c r="M12" s="724">
        <f t="shared" si="5"/>
        <v>9.0060009999999982E-2</v>
      </c>
      <c r="N12" s="175">
        <f t="shared" si="2"/>
        <v>0.62964224999999996</v>
      </c>
      <c r="O12" s="175">
        <f t="shared" si="2"/>
        <v>3.2942249999999996E-4</v>
      </c>
      <c r="P12" s="175">
        <f t="shared" si="2"/>
        <v>7.1250480999999997E-3</v>
      </c>
      <c r="Q12" s="175">
        <f t="shared" si="3"/>
        <v>0.72715673059999997</v>
      </c>
      <c r="R12" s="725" t="b">
        <f t="shared" si="6"/>
        <v>1</v>
      </c>
    </row>
    <row r="13" spans="2:50">
      <c r="B13" s="4"/>
      <c r="C13" s="117" t="s">
        <v>426</v>
      </c>
      <c r="D13" s="175">
        <f>'NATSIHS - Communality (DataLab)'!U81</f>
        <v>0.28370000000000001</v>
      </c>
      <c r="E13" s="175">
        <f>'NATSIHS - Communality (DataLab)'!V81</f>
        <v>0.2</v>
      </c>
      <c r="F13" s="175">
        <f>'NATSIHS - Communality (DataLab)'!W81</f>
        <v>-0.69110000000000005</v>
      </c>
      <c r="G13" s="175">
        <f>'NATSIHS - Communality (DataLab)'!X81</f>
        <v>2.7570000000000001E-2</v>
      </c>
      <c r="H13" s="175"/>
      <c r="I13" s="175">
        <f t="shared" si="0"/>
        <v>0.59886500490000005</v>
      </c>
      <c r="J13" s="8">
        <f t="shared" si="4"/>
        <v>59.886500490000003</v>
      </c>
      <c r="K13" s="175">
        <f t="shared" si="1"/>
        <v>0.40113499509999995</v>
      </c>
      <c r="L13" s="4"/>
      <c r="M13" s="724">
        <f t="shared" si="5"/>
        <v>8.0485689999999999E-2</v>
      </c>
      <c r="N13" s="175">
        <f t="shared" si="2"/>
        <v>4.0000000000000008E-2</v>
      </c>
      <c r="O13" s="175">
        <f t="shared" si="2"/>
        <v>0.47761921000000007</v>
      </c>
      <c r="P13" s="175">
        <f t="shared" si="2"/>
        <v>7.6010490000000003E-4</v>
      </c>
      <c r="Q13" s="175">
        <f t="shared" si="3"/>
        <v>0.59886500490000005</v>
      </c>
      <c r="R13" s="725" t="b">
        <f t="shared" si="6"/>
        <v>1</v>
      </c>
      <c r="S13" t="s">
        <v>468</v>
      </c>
      <c r="AK13" t="s">
        <v>468</v>
      </c>
    </row>
    <row r="14" spans="2:50">
      <c r="B14" s="4"/>
      <c r="C14" s="117" t="s">
        <v>417</v>
      </c>
      <c r="D14" s="175">
        <f>'NATSIHS - Communality (DataLab)'!U82</f>
        <v>0.75190000000000001</v>
      </c>
      <c r="E14" s="175">
        <f>'NATSIHS - Communality (DataLab)'!V82</f>
        <v>0.13350000000000001</v>
      </c>
      <c r="F14" s="175">
        <f>'NATSIHS - Communality (DataLab)'!W82</f>
        <v>-3.397E-2</v>
      </c>
      <c r="G14" s="175">
        <f>'NATSIHS - Communality (DataLab)'!X82</f>
        <v>5.9769999999999997E-2</v>
      </c>
      <c r="H14" s="175"/>
      <c r="I14" s="175">
        <f t="shared" si="0"/>
        <v>0.58790227380000004</v>
      </c>
      <c r="J14" s="8">
        <f t="shared" si="4"/>
        <v>58.790227380000005</v>
      </c>
      <c r="K14" s="175">
        <f t="shared" si="1"/>
        <v>0.41209772619999996</v>
      </c>
      <c r="L14" s="4"/>
      <c r="M14" s="724">
        <f t="shared" si="5"/>
        <v>0.56535361000000006</v>
      </c>
      <c r="N14" s="175">
        <f t="shared" si="2"/>
        <v>1.7822250000000001E-2</v>
      </c>
      <c r="O14" s="175">
        <f t="shared" si="2"/>
        <v>1.1539609E-3</v>
      </c>
      <c r="P14" s="175">
        <f t="shared" si="2"/>
        <v>3.5724528999999997E-3</v>
      </c>
      <c r="Q14" s="175">
        <f t="shared" si="3"/>
        <v>0.58790227380000004</v>
      </c>
      <c r="R14" s="725" t="b">
        <f t="shared" si="6"/>
        <v>1</v>
      </c>
      <c r="S14" s="162">
        <v>2831</v>
      </c>
      <c r="AK14" s="162">
        <v>2831</v>
      </c>
      <c r="AX14" s="162"/>
    </row>
    <row r="15" spans="2:50">
      <c r="B15" s="4"/>
      <c r="C15" s="117" t="s">
        <v>61</v>
      </c>
      <c r="D15" s="175">
        <f>'NATSIHS - Communality (DataLab)'!U83</f>
        <v>0.65920000000000001</v>
      </c>
      <c r="E15" s="175">
        <f>'NATSIHS - Communality (DataLab)'!V83</f>
        <v>-3.313E-3</v>
      </c>
      <c r="F15" s="175">
        <f>'NATSIHS - Communality (DataLab)'!W83</f>
        <v>0.15409999999999999</v>
      </c>
      <c r="G15" s="175">
        <f>'NATSIHS - Communality (DataLab)'!X83</f>
        <v>-0.23680000000000001</v>
      </c>
      <c r="H15" s="175"/>
      <c r="I15" s="175">
        <f t="shared" si="0"/>
        <v>0.51437666596900011</v>
      </c>
      <c r="J15" s="8">
        <f t="shared" si="4"/>
        <v>51.437666596900009</v>
      </c>
      <c r="K15" s="175">
        <f t="shared" si="1"/>
        <v>0.48562333403099989</v>
      </c>
      <c r="L15" s="4"/>
      <c r="M15" s="724">
        <f t="shared" si="5"/>
        <v>0.43454464000000004</v>
      </c>
      <c r="N15" s="175">
        <f t="shared" si="2"/>
        <v>1.0975969E-5</v>
      </c>
      <c r="O15" s="175">
        <f t="shared" si="2"/>
        <v>2.3746809999999997E-2</v>
      </c>
      <c r="P15" s="175">
        <f t="shared" si="2"/>
        <v>5.6074240000000004E-2</v>
      </c>
      <c r="Q15" s="175">
        <f t="shared" si="3"/>
        <v>0.51437666596900011</v>
      </c>
      <c r="R15" s="725" t="b">
        <f t="shared" si="6"/>
        <v>1</v>
      </c>
    </row>
    <row r="16" spans="2:50">
      <c r="B16" s="4"/>
      <c r="C16" s="117" t="s">
        <v>4</v>
      </c>
      <c r="D16" s="175">
        <f>'NATSIHS - Communality (DataLab)'!U84</f>
        <v>8.8830000000000006E-2</v>
      </c>
      <c r="E16" s="175">
        <f>'NATSIHS - Communality (DataLab)'!V84</f>
        <v>0.40820000000000001</v>
      </c>
      <c r="F16" s="175">
        <f>'NATSIHS - Communality (DataLab)'!W84</f>
        <v>0.65959999999999996</v>
      </c>
      <c r="G16" s="175">
        <f>'NATSIHS - Communality (DataLab)'!X84</f>
        <v>0.2321</v>
      </c>
      <c r="H16" s="175"/>
      <c r="I16" s="175">
        <f t="shared" si="0"/>
        <v>0.66346057889999999</v>
      </c>
      <c r="J16" s="8">
        <f t="shared" si="4"/>
        <v>66.346057889999997</v>
      </c>
      <c r="K16" s="175">
        <f t="shared" si="1"/>
        <v>0.33653942110000001</v>
      </c>
      <c r="L16" s="4"/>
      <c r="M16" s="724">
        <f t="shared" si="5"/>
        <v>7.890768900000001E-3</v>
      </c>
      <c r="N16" s="175">
        <f t="shared" si="2"/>
        <v>0.16662724000000001</v>
      </c>
      <c r="O16" s="175">
        <f t="shared" si="2"/>
        <v>0.43507215999999993</v>
      </c>
      <c r="P16" s="175">
        <f t="shared" si="2"/>
        <v>5.3870410000000001E-2</v>
      </c>
      <c r="Q16" s="175">
        <f t="shared" si="3"/>
        <v>0.66346057889999999</v>
      </c>
      <c r="R16" s="725" t="b">
        <f t="shared" si="6"/>
        <v>1</v>
      </c>
      <c r="S16" t="s">
        <v>469</v>
      </c>
      <c r="AK16" t="s">
        <v>469</v>
      </c>
    </row>
    <row r="17" spans="2:37">
      <c r="B17" s="4"/>
      <c r="C17" s="117" t="s">
        <v>427</v>
      </c>
      <c r="D17" s="175">
        <f>'NATSIHS - Communality (DataLab)'!U85</f>
        <v>0.40089999999999998</v>
      </c>
      <c r="E17" s="175">
        <f>'NATSIHS - Communality (DataLab)'!V85</f>
        <v>9.2350000000000002E-3</v>
      </c>
      <c r="F17" s="175">
        <f>'NATSIHS - Communality (DataLab)'!W85</f>
        <v>-0.1087</v>
      </c>
      <c r="G17" s="175">
        <f>'NATSIHS - Communality (DataLab)'!X85</f>
        <v>0.65459999999999996</v>
      </c>
      <c r="H17" s="175"/>
      <c r="I17" s="175">
        <f t="shared" si="0"/>
        <v>0.60112294522499998</v>
      </c>
      <c r="J17" s="8">
        <f t="shared" si="4"/>
        <v>60.112294522500001</v>
      </c>
      <c r="K17" s="175">
        <f t="shared" si="1"/>
        <v>0.39887705477500002</v>
      </c>
      <c r="L17" s="4"/>
      <c r="M17" s="724">
        <f t="shared" si="5"/>
        <v>0.16072080999999999</v>
      </c>
      <c r="N17" s="175">
        <f t="shared" si="2"/>
        <v>8.5285225000000003E-5</v>
      </c>
      <c r="O17" s="175">
        <f t="shared" si="2"/>
        <v>1.181569E-2</v>
      </c>
      <c r="P17" s="175">
        <f t="shared" si="2"/>
        <v>0.42850115999999994</v>
      </c>
      <c r="Q17" s="175">
        <f t="shared" si="3"/>
        <v>0.60112294522499998</v>
      </c>
      <c r="R17" s="725" t="b">
        <f t="shared" si="6"/>
        <v>1</v>
      </c>
      <c r="S17" t="s">
        <v>488</v>
      </c>
      <c r="AK17" t="s">
        <v>488</v>
      </c>
    </row>
    <row r="18" spans="2:37">
      <c r="B18" s="4"/>
      <c r="C18" s="117" t="s">
        <v>418</v>
      </c>
      <c r="D18" s="175">
        <f>'NATSIHS - Communality (DataLab)'!U86</f>
        <v>-0.28599999999999998</v>
      </c>
      <c r="E18" s="175">
        <f>'NATSIHS - Communality (DataLab)'!V86</f>
        <v>0.35749999999999998</v>
      </c>
      <c r="F18" s="175">
        <f>'NATSIHS - Communality (DataLab)'!W86</f>
        <v>4.5440000000000001E-2</v>
      </c>
      <c r="G18" s="175">
        <f>'NATSIHS - Communality (DataLab)'!X86</f>
        <v>-0.48659999999999998</v>
      </c>
      <c r="H18" s="175"/>
      <c r="I18" s="175">
        <f t="shared" si="0"/>
        <v>0.44844660359999994</v>
      </c>
      <c r="J18" s="8">
        <f t="shared" si="4"/>
        <v>44.844660359999992</v>
      </c>
      <c r="K18" s="175">
        <f t="shared" si="1"/>
        <v>0.55155339640000012</v>
      </c>
      <c r="L18" s="4"/>
      <c r="M18" s="724">
        <f t="shared" si="5"/>
        <v>8.179599999999998E-2</v>
      </c>
      <c r="N18" s="175">
        <f t="shared" si="2"/>
        <v>0.12780624999999998</v>
      </c>
      <c r="O18" s="175">
        <f t="shared" si="2"/>
        <v>2.0647936000000003E-3</v>
      </c>
      <c r="P18" s="175">
        <f t="shared" si="2"/>
        <v>0.23677955999999997</v>
      </c>
      <c r="Q18" s="175">
        <f t="shared" si="3"/>
        <v>0.44844660359999994</v>
      </c>
      <c r="R18" s="725" t="b">
        <f t="shared" si="6"/>
        <v>1</v>
      </c>
      <c r="S18">
        <v>2</v>
      </c>
      <c r="AK18">
        <v>2</v>
      </c>
    </row>
    <row r="19" spans="2:37">
      <c r="B19" s="4"/>
      <c r="C19" s="117" t="s">
        <v>419</v>
      </c>
      <c r="D19" s="175">
        <f>'NATSIHS - Communality (DataLab)'!U87</f>
        <v>-0.19670000000000001</v>
      </c>
      <c r="E19" s="175">
        <f>'NATSIHS - Communality (DataLab)'!V87</f>
        <v>-0.34300000000000003</v>
      </c>
      <c r="F19" s="175">
        <f>'NATSIHS - Communality (DataLab)'!W87</f>
        <v>0.45610000000000001</v>
      </c>
      <c r="G19" s="175">
        <f>'NATSIHS - Communality (DataLab)'!X87</f>
        <v>0.27739999999999998</v>
      </c>
      <c r="H19" s="175"/>
      <c r="I19" s="175">
        <f t="shared" si="0"/>
        <v>0.44131786000000006</v>
      </c>
      <c r="J19" s="8">
        <f t="shared" si="4"/>
        <v>44.131786000000005</v>
      </c>
      <c r="K19" s="175">
        <f t="shared" si="1"/>
        <v>0.55868213999999994</v>
      </c>
      <c r="L19" s="4"/>
      <c r="M19" s="726">
        <f t="shared" si="5"/>
        <v>3.8690890000000006E-2</v>
      </c>
      <c r="N19" s="115">
        <f t="shared" si="2"/>
        <v>0.11764900000000002</v>
      </c>
      <c r="O19" s="115">
        <f t="shared" si="2"/>
        <v>0.20802721000000002</v>
      </c>
      <c r="P19" s="115">
        <f t="shared" si="2"/>
        <v>7.6950759999999993E-2</v>
      </c>
      <c r="Q19" s="115">
        <f t="shared" si="3"/>
        <v>0.44131786000000006</v>
      </c>
      <c r="R19" s="727" t="b">
        <f t="shared" si="6"/>
        <v>1</v>
      </c>
      <c r="S19" t="s">
        <v>387</v>
      </c>
      <c r="AK19" t="s">
        <v>387</v>
      </c>
    </row>
    <row r="20" spans="2:37">
      <c r="B20" s="4"/>
      <c r="C20" s="4"/>
      <c r="D20" s="3"/>
      <c r="E20" s="3"/>
      <c r="F20" s="3"/>
      <c r="G20" s="3"/>
      <c r="H20" s="3"/>
      <c r="I20" s="3"/>
      <c r="J20" s="8"/>
      <c r="K20" s="3"/>
      <c r="L20" s="4"/>
      <c r="S20" t="s">
        <v>470</v>
      </c>
      <c r="AK20" t="s">
        <v>470</v>
      </c>
    </row>
    <row r="21" spans="2:37">
      <c r="B21" s="4"/>
      <c r="C21" s="159" t="s">
        <v>425</v>
      </c>
      <c r="D21" s="3"/>
      <c r="E21" s="3"/>
      <c r="F21" s="3"/>
      <c r="G21" s="3"/>
      <c r="H21" s="3"/>
      <c r="I21" s="3"/>
      <c r="J21" s="8"/>
      <c r="K21" s="3"/>
      <c r="L21" s="4"/>
      <c r="S21" t="s">
        <v>388</v>
      </c>
      <c r="AK21" t="s">
        <v>388</v>
      </c>
    </row>
    <row r="22" spans="2:37">
      <c r="B22" s="4"/>
      <c r="C22" s="117" t="s">
        <v>218</v>
      </c>
      <c r="D22" s="3"/>
      <c r="E22" s="3"/>
      <c r="F22" s="3"/>
      <c r="G22" s="3"/>
      <c r="H22" s="3"/>
      <c r="I22" s="175">
        <f>AVERAGE(I10:I19)</f>
        <v>0.57398804816029991</v>
      </c>
      <c r="J22" s="8">
        <f t="shared" ref="J22" si="7">I22*100</f>
        <v>57.398804816029994</v>
      </c>
      <c r="K22" s="175">
        <f>AVERAGE(K10:K19)</f>
        <v>0.42601195183969998</v>
      </c>
      <c r="L22" s="4"/>
      <c r="S22" t="s">
        <v>471</v>
      </c>
      <c r="AK22" t="s">
        <v>471</v>
      </c>
    </row>
    <row r="23" spans="2:37">
      <c r="B23" s="4"/>
      <c r="C23" s="118" t="s">
        <v>424</v>
      </c>
      <c r="D23" s="5"/>
      <c r="E23" s="5"/>
      <c r="F23" s="5"/>
      <c r="G23" s="5"/>
      <c r="H23" s="5"/>
      <c r="I23" s="115">
        <f>AVERAGE(I10:I19)</f>
        <v>0.57398804816029991</v>
      </c>
      <c r="J23" s="119">
        <f>I23*100</f>
        <v>57.398804816029994</v>
      </c>
      <c r="K23" s="115">
        <f>AVERAGE(K10:K19)</f>
        <v>0.42601195183969998</v>
      </c>
      <c r="L23" s="4"/>
      <c r="S23" t="s">
        <v>489</v>
      </c>
      <c r="AK23" t="s">
        <v>489</v>
      </c>
    </row>
    <row r="24" spans="2:37">
      <c r="B24" s="4"/>
      <c r="C24" s="4"/>
      <c r="D24" s="3"/>
      <c r="E24" s="3"/>
      <c r="F24" s="3"/>
      <c r="G24" s="3"/>
      <c r="H24" s="3"/>
      <c r="I24" s="3"/>
      <c r="J24" s="3"/>
      <c r="K24" s="3"/>
      <c r="L24" s="4"/>
      <c r="S24" t="s">
        <v>490</v>
      </c>
      <c r="AK24" t="s">
        <v>490</v>
      </c>
    </row>
    <row r="25" spans="2:37">
      <c r="B25" s="4"/>
      <c r="C25" s="4"/>
      <c r="D25" s="3"/>
      <c r="E25" s="3"/>
      <c r="F25" s="3"/>
      <c r="G25" s="3"/>
      <c r="H25" s="3"/>
      <c r="I25" s="3"/>
      <c r="J25" s="3"/>
      <c r="K25" s="3"/>
      <c r="L25" s="4"/>
      <c r="S25" t="s">
        <v>1136</v>
      </c>
      <c r="AK25" t="s">
        <v>1136</v>
      </c>
    </row>
    <row r="26" spans="2:37">
      <c r="D26"/>
      <c r="E26"/>
      <c r="F26"/>
      <c r="G26"/>
      <c r="H26"/>
      <c r="I26"/>
      <c r="J26"/>
      <c r="K26"/>
      <c r="S26" t="s">
        <v>1125</v>
      </c>
      <c r="AK26" t="s">
        <v>1125</v>
      </c>
    </row>
    <row r="27" spans="2:37">
      <c r="D27"/>
      <c r="E27"/>
      <c r="F27"/>
      <c r="G27"/>
      <c r="H27"/>
      <c r="I27"/>
      <c r="J27"/>
      <c r="K27"/>
      <c r="S27" t="s">
        <v>1137</v>
      </c>
      <c r="AK27" t="s">
        <v>1137</v>
      </c>
    </row>
    <row r="28" spans="2:37">
      <c r="D28"/>
      <c r="E28"/>
      <c r="F28"/>
      <c r="G28"/>
      <c r="H28"/>
      <c r="I28"/>
      <c r="J28"/>
      <c r="K28"/>
      <c r="S28" t="s">
        <v>1128</v>
      </c>
      <c r="AK28" t="s">
        <v>1128</v>
      </c>
    </row>
    <row r="29" spans="2:37">
      <c r="D29"/>
      <c r="E29"/>
      <c r="F29"/>
      <c r="G29"/>
      <c r="H29"/>
      <c r="I29"/>
      <c r="J29"/>
      <c r="K29"/>
    </row>
    <row r="30" spans="2:37">
      <c r="D30"/>
      <c r="E30"/>
      <c r="F30"/>
      <c r="G30"/>
      <c r="H30"/>
      <c r="I30"/>
      <c r="J30"/>
      <c r="K30"/>
      <c r="S30" t="s">
        <v>429</v>
      </c>
      <c r="AK30" t="s">
        <v>429</v>
      </c>
    </row>
    <row r="31" spans="2:37">
      <c r="D31"/>
      <c r="E31"/>
      <c r="F31"/>
      <c r="G31"/>
      <c r="H31"/>
      <c r="I31"/>
      <c r="J31"/>
      <c r="K31"/>
      <c r="S31" t="s">
        <v>1129</v>
      </c>
      <c r="AK31" t="s">
        <v>1129</v>
      </c>
    </row>
    <row r="32" spans="2:37">
      <c r="D32"/>
      <c r="E32"/>
      <c r="F32"/>
      <c r="G32"/>
      <c r="H32"/>
      <c r="I32"/>
      <c r="J32"/>
      <c r="K32"/>
      <c r="S32" t="s">
        <v>1130</v>
      </c>
      <c r="AK32" t="s">
        <v>1130</v>
      </c>
    </row>
    <row r="33" spans="4:42">
      <c r="D33"/>
      <c r="E33"/>
      <c r="F33"/>
      <c r="G33"/>
      <c r="H33"/>
      <c r="I33"/>
      <c r="J33"/>
      <c r="K33"/>
      <c r="S33" t="s">
        <v>498</v>
      </c>
      <c r="AK33" t="s">
        <v>498</v>
      </c>
    </row>
    <row r="34" spans="4:42">
      <c r="D34"/>
      <c r="E34"/>
      <c r="F34"/>
      <c r="G34"/>
      <c r="H34"/>
      <c r="I34"/>
      <c r="J34"/>
      <c r="K34"/>
    </row>
    <row r="35" spans="4:42">
      <c r="D35"/>
      <c r="E35"/>
      <c r="F35"/>
      <c r="G35"/>
      <c r="H35"/>
      <c r="I35"/>
      <c r="J35"/>
      <c r="K35"/>
      <c r="S35" t="s">
        <v>1138</v>
      </c>
      <c r="T35" t="s">
        <v>1139</v>
      </c>
      <c r="U35" t="s">
        <v>1140</v>
      </c>
      <c r="V35" t="s">
        <v>1141</v>
      </c>
      <c r="W35" t="s">
        <v>1142</v>
      </c>
      <c r="X35" t="s">
        <v>1143</v>
      </c>
      <c r="Y35" s="162">
        <v>1779</v>
      </c>
      <c r="AK35" t="s">
        <v>499</v>
      </c>
    </row>
    <row r="36" spans="4:42">
      <c r="D36"/>
      <c r="E36"/>
      <c r="F36"/>
      <c r="G36"/>
      <c r="H36"/>
      <c r="I36"/>
      <c r="J36"/>
      <c r="K36"/>
      <c r="S36" t="s">
        <v>446</v>
      </c>
      <c r="AK36" t="s">
        <v>446</v>
      </c>
    </row>
    <row r="37" spans="4:42">
      <c r="D37"/>
      <c r="E37"/>
      <c r="F37"/>
      <c r="G37"/>
      <c r="H37"/>
      <c r="I37"/>
      <c r="J37"/>
      <c r="K37"/>
      <c r="S37" t="s">
        <v>464</v>
      </c>
      <c r="AK37" t="s">
        <v>464</v>
      </c>
    </row>
    <row r="38" spans="4:42">
      <c r="D38"/>
      <c r="E38"/>
      <c r="F38"/>
      <c r="G38"/>
      <c r="H38"/>
      <c r="I38"/>
      <c r="J38"/>
      <c r="K38"/>
      <c r="S38" t="s">
        <v>500</v>
      </c>
      <c r="AK38" t="s">
        <v>500</v>
      </c>
    </row>
    <row r="39" spans="4:42">
      <c r="D39"/>
      <c r="E39"/>
      <c r="F39"/>
      <c r="G39"/>
      <c r="H39"/>
      <c r="I39"/>
      <c r="J39"/>
      <c r="K39"/>
    </row>
    <row r="40" spans="4:42">
      <c r="D40"/>
      <c r="E40"/>
      <c r="F40"/>
      <c r="G40"/>
      <c r="H40"/>
      <c r="I40"/>
      <c r="J40"/>
      <c r="K40"/>
      <c r="S40" t="s">
        <v>400</v>
      </c>
      <c r="T40" t="s">
        <v>401</v>
      </c>
      <c r="U40" t="s">
        <v>400</v>
      </c>
      <c r="V40" t="s">
        <v>411</v>
      </c>
      <c r="W40" t="s">
        <v>414</v>
      </c>
      <c r="X40" t="s">
        <v>403</v>
      </c>
      <c r="Z40" s="789" t="s">
        <v>1093</v>
      </c>
      <c r="AA40" s="790"/>
      <c r="AB40" s="790"/>
      <c r="AC40" s="791"/>
      <c r="AK40" t="s">
        <v>400</v>
      </c>
      <c r="AL40" t="s">
        <v>401</v>
      </c>
      <c r="AM40" t="s">
        <v>400</v>
      </c>
      <c r="AN40" t="s">
        <v>411</v>
      </c>
      <c r="AO40" t="s">
        <v>414</v>
      </c>
      <c r="AP40" t="s">
        <v>403</v>
      </c>
    </row>
    <row r="41" spans="4:42">
      <c r="D41"/>
      <c r="E41"/>
      <c r="F41"/>
      <c r="G41"/>
      <c r="H41"/>
      <c r="I41"/>
      <c r="J41"/>
      <c r="K41"/>
      <c r="S41" t="s">
        <v>447</v>
      </c>
      <c r="T41" t="s">
        <v>389</v>
      </c>
      <c r="U41" t="s">
        <v>404</v>
      </c>
      <c r="V41" t="s">
        <v>405</v>
      </c>
      <c r="W41" t="s">
        <v>87</v>
      </c>
      <c r="X41" t="s">
        <v>406</v>
      </c>
      <c r="Z41" s="680" t="s">
        <v>1082</v>
      </c>
      <c r="AA41" s="681" t="s">
        <v>1083</v>
      </c>
      <c r="AB41" s="681" t="s">
        <v>1084</v>
      </c>
      <c r="AC41" s="682" t="s">
        <v>1085</v>
      </c>
      <c r="AK41" t="s">
        <v>447</v>
      </c>
      <c r="AL41" t="s">
        <v>389</v>
      </c>
      <c r="AM41" t="s">
        <v>404</v>
      </c>
      <c r="AN41" t="s">
        <v>405</v>
      </c>
      <c r="AO41" t="s">
        <v>87</v>
      </c>
      <c r="AP41" t="s">
        <v>406</v>
      </c>
    </row>
    <row r="42" spans="4:42">
      <c r="D42"/>
      <c r="E42"/>
      <c r="F42"/>
      <c r="G42"/>
      <c r="H42"/>
      <c r="I42"/>
      <c r="J42"/>
      <c r="K42"/>
      <c r="S42" t="s">
        <v>400</v>
      </c>
      <c r="T42" t="s">
        <v>407</v>
      </c>
      <c r="U42" t="s">
        <v>400</v>
      </c>
      <c r="V42" t="s">
        <v>411</v>
      </c>
      <c r="W42" t="s">
        <v>414</v>
      </c>
      <c r="X42" t="s">
        <v>403</v>
      </c>
      <c r="Z42" s="679">
        <f>SQRT(U43)</f>
        <v>1.374201586376613</v>
      </c>
      <c r="AA42" s="679">
        <f>SQRT(U44)</f>
        <v>1.2434226956268732</v>
      </c>
      <c r="AB42" s="679">
        <f>SQRT(U45)</f>
        <v>1.1265567007479029</v>
      </c>
      <c r="AC42" s="679">
        <f>SQRT(U46)</f>
        <v>1.0179243586829034</v>
      </c>
      <c r="AK42" t="s">
        <v>400</v>
      </c>
      <c r="AL42" t="s">
        <v>407</v>
      </c>
      <c r="AM42" t="s">
        <v>400</v>
      </c>
      <c r="AN42" t="s">
        <v>411</v>
      </c>
      <c r="AO42" t="s">
        <v>414</v>
      </c>
      <c r="AP42" t="s">
        <v>403</v>
      </c>
    </row>
    <row r="43" spans="4:42">
      <c r="D43"/>
      <c r="E43"/>
      <c r="F43"/>
      <c r="G43"/>
      <c r="H43"/>
      <c r="I43"/>
      <c r="J43"/>
      <c r="K43"/>
      <c r="S43" t="s">
        <v>448</v>
      </c>
      <c r="T43" t="s">
        <v>389</v>
      </c>
      <c r="U43">
        <v>1.8884300000000001</v>
      </c>
      <c r="V43">
        <v>0.342331</v>
      </c>
      <c r="W43">
        <v>0.1888</v>
      </c>
      <c r="X43">
        <v>0.1888</v>
      </c>
      <c r="AK43" t="s">
        <v>448</v>
      </c>
      <c r="AL43" t="s">
        <v>389</v>
      </c>
      <c r="AM43">
        <v>1.8884300000000001</v>
      </c>
      <c r="AN43">
        <v>0.342331</v>
      </c>
      <c r="AO43">
        <v>0.1888</v>
      </c>
      <c r="AP43">
        <v>0.1888</v>
      </c>
    </row>
    <row r="44" spans="4:42">
      <c r="D44"/>
      <c r="E44"/>
      <c r="F44"/>
      <c r="G44"/>
      <c r="H44"/>
      <c r="I44"/>
      <c r="J44"/>
      <c r="K44"/>
      <c r="S44" t="s">
        <v>449</v>
      </c>
      <c r="T44" t="s">
        <v>389</v>
      </c>
      <c r="U44">
        <v>1.5461</v>
      </c>
      <c r="V44">
        <v>0.27696500000000002</v>
      </c>
      <c r="W44">
        <v>0.15459999999999999</v>
      </c>
      <c r="X44">
        <v>0.34350000000000003</v>
      </c>
      <c r="AK44" t="s">
        <v>449</v>
      </c>
      <c r="AL44" t="s">
        <v>389</v>
      </c>
      <c r="AM44">
        <v>1.5461</v>
      </c>
      <c r="AN44">
        <v>0.27696500000000002</v>
      </c>
      <c r="AO44">
        <v>0.15459999999999999</v>
      </c>
      <c r="AP44">
        <v>0.34350000000000003</v>
      </c>
    </row>
    <row r="45" spans="4:42">
      <c r="D45"/>
      <c r="E45"/>
      <c r="F45"/>
      <c r="G45"/>
      <c r="H45"/>
      <c r="I45"/>
      <c r="J45"/>
      <c r="K45"/>
      <c r="S45" t="s">
        <v>450</v>
      </c>
      <c r="T45" t="s">
        <v>389</v>
      </c>
      <c r="U45">
        <v>1.2691300000000001</v>
      </c>
      <c r="V45">
        <v>0.232958</v>
      </c>
      <c r="W45">
        <v>0.12690000000000001</v>
      </c>
      <c r="X45">
        <v>0.47039999999999998</v>
      </c>
      <c r="AK45" t="s">
        <v>450</v>
      </c>
      <c r="AL45" t="s">
        <v>389</v>
      </c>
      <c r="AM45">
        <v>1.2691300000000001</v>
      </c>
      <c r="AN45">
        <v>0.232958</v>
      </c>
      <c r="AO45">
        <v>0.12690000000000001</v>
      </c>
      <c r="AP45">
        <v>0.47039999999999998</v>
      </c>
    </row>
    <row r="46" spans="4:42">
      <c r="D46"/>
      <c r="E46"/>
      <c r="F46"/>
      <c r="G46"/>
      <c r="H46"/>
      <c r="I46"/>
      <c r="J46"/>
      <c r="K46"/>
      <c r="S46" t="s">
        <v>451</v>
      </c>
      <c r="T46" t="s">
        <v>389</v>
      </c>
      <c r="U46">
        <v>1.03617</v>
      </c>
      <c r="V46">
        <v>0.106665</v>
      </c>
      <c r="W46">
        <v>0.1036</v>
      </c>
      <c r="X46">
        <v>0.57399999999999995</v>
      </c>
      <c r="AK46" t="s">
        <v>451</v>
      </c>
      <c r="AL46" t="s">
        <v>389</v>
      </c>
      <c r="AM46">
        <v>1.03617</v>
      </c>
      <c r="AN46">
        <v>0.106665</v>
      </c>
      <c r="AO46">
        <v>0.1036</v>
      </c>
      <c r="AP46">
        <v>0.57399999999999995</v>
      </c>
    </row>
    <row r="47" spans="4:42">
      <c r="D47"/>
      <c r="E47"/>
      <c r="F47"/>
      <c r="G47"/>
      <c r="H47"/>
      <c r="I47"/>
      <c r="J47"/>
      <c r="K47"/>
      <c r="S47" t="s">
        <v>452</v>
      </c>
      <c r="T47" t="s">
        <v>389</v>
      </c>
      <c r="U47">
        <v>0.929508</v>
      </c>
      <c r="V47">
        <v>6.63165E-2</v>
      </c>
      <c r="W47">
        <v>9.2999999999999999E-2</v>
      </c>
      <c r="X47">
        <v>0.66690000000000005</v>
      </c>
      <c r="AK47" t="s">
        <v>452</v>
      </c>
      <c r="AL47" t="s">
        <v>389</v>
      </c>
      <c r="AM47">
        <v>0.929508</v>
      </c>
      <c r="AN47">
        <v>6.63165E-2</v>
      </c>
      <c r="AO47">
        <v>9.2999999999999999E-2</v>
      </c>
      <c r="AP47">
        <v>0.66690000000000005</v>
      </c>
    </row>
    <row r="48" spans="4:42">
      <c r="D48"/>
      <c r="E48"/>
      <c r="F48"/>
      <c r="G48"/>
      <c r="H48"/>
      <c r="I48"/>
      <c r="J48"/>
      <c r="K48"/>
      <c r="S48" t="s">
        <v>453</v>
      </c>
      <c r="T48" t="s">
        <v>389</v>
      </c>
      <c r="U48">
        <v>0.86319100000000004</v>
      </c>
      <c r="V48">
        <v>0.12762999999999999</v>
      </c>
      <c r="W48">
        <v>8.6300000000000002E-2</v>
      </c>
      <c r="X48">
        <v>0.75329999999999997</v>
      </c>
      <c r="AK48" t="s">
        <v>453</v>
      </c>
      <c r="AL48" t="s">
        <v>389</v>
      </c>
      <c r="AM48">
        <v>0.86319100000000004</v>
      </c>
      <c r="AN48">
        <v>0.12762999999999999</v>
      </c>
      <c r="AO48">
        <v>8.6300000000000002E-2</v>
      </c>
      <c r="AP48">
        <v>0.75329999999999997</v>
      </c>
    </row>
    <row r="49" spans="4:44">
      <c r="D49"/>
      <c r="E49"/>
      <c r="F49"/>
      <c r="G49"/>
      <c r="H49"/>
      <c r="I49"/>
      <c r="J49"/>
      <c r="K49"/>
      <c r="S49" t="s">
        <v>454</v>
      </c>
      <c r="T49" t="s">
        <v>389</v>
      </c>
      <c r="U49">
        <v>0.73556100000000002</v>
      </c>
      <c r="V49">
        <v>7.4785599999999994E-2</v>
      </c>
      <c r="W49">
        <v>7.3599999999999999E-2</v>
      </c>
      <c r="X49">
        <v>0.82679999999999998</v>
      </c>
      <c r="AK49" t="s">
        <v>454</v>
      </c>
      <c r="AL49" t="s">
        <v>389</v>
      </c>
      <c r="AM49">
        <v>0.73556100000000002</v>
      </c>
      <c r="AN49">
        <v>7.4785599999999994E-2</v>
      </c>
      <c r="AO49">
        <v>7.3599999999999999E-2</v>
      </c>
      <c r="AP49">
        <v>0.82679999999999998</v>
      </c>
    </row>
    <row r="50" spans="4:44">
      <c r="D50"/>
      <c r="E50"/>
      <c r="F50"/>
      <c r="G50"/>
      <c r="H50"/>
      <c r="I50"/>
      <c r="J50"/>
      <c r="K50"/>
      <c r="S50" t="s">
        <v>455</v>
      </c>
      <c r="T50" t="s">
        <v>389</v>
      </c>
      <c r="U50">
        <v>0.66077600000000003</v>
      </c>
      <c r="V50">
        <v>6.5514799999999998E-2</v>
      </c>
      <c r="W50">
        <v>6.6100000000000006E-2</v>
      </c>
      <c r="X50">
        <v>0.89290000000000003</v>
      </c>
      <c r="AK50" t="s">
        <v>455</v>
      </c>
      <c r="AL50" t="s">
        <v>389</v>
      </c>
      <c r="AM50">
        <v>0.66077600000000003</v>
      </c>
      <c r="AN50">
        <v>6.5514799999999998E-2</v>
      </c>
      <c r="AO50">
        <v>6.6100000000000006E-2</v>
      </c>
      <c r="AP50">
        <v>0.89290000000000003</v>
      </c>
    </row>
    <row r="51" spans="4:44">
      <c r="D51"/>
      <c r="E51"/>
      <c r="F51"/>
      <c r="G51"/>
      <c r="H51"/>
      <c r="I51"/>
      <c r="J51"/>
      <c r="K51"/>
      <c r="S51" t="s">
        <v>456</v>
      </c>
      <c r="T51" t="s">
        <v>389</v>
      </c>
      <c r="U51">
        <v>0.59526100000000004</v>
      </c>
      <c r="V51">
        <v>0.11938600000000001</v>
      </c>
      <c r="W51">
        <v>5.9499999999999997E-2</v>
      </c>
      <c r="X51">
        <v>0.95240000000000002</v>
      </c>
      <c r="AK51" t="s">
        <v>456</v>
      </c>
      <c r="AL51" t="s">
        <v>389</v>
      </c>
      <c r="AM51">
        <v>0.59526100000000004</v>
      </c>
      <c r="AN51">
        <v>0.11938600000000001</v>
      </c>
      <c r="AO51">
        <v>5.9499999999999997E-2</v>
      </c>
      <c r="AP51">
        <v>0.95240000000000002</v>
      </c>
    </row>
    <row r="52" spans="4:44">
      <c r="D52"/>
      <c r="E52"/>
      <c r="F52"/>
      <c r="G52"/>
      <c r="H52"/>
      <c r="I52"/>
      <c r="J52"/>
      <c r="K52"/>
      <c r="S52" t="s">
        <v>465</v>
      </c>
      <c r="T52" t="s">
        <v>389</v>
      </c>
      <c r="U52">
        <v>0.47587499999999999</v>
      </c>
      <c r="V52" t="s">
        <v>408</v>
      </c>
      <c r="W52">
        <v>4.7600000000000003E-2</v>
      </c>
      <c r="X52">
        <v>1</v>
      </c>
      <c r="AK52" t="s">
        <v>465</v>
      </c>
      <c r="AL52" t="s">
        <v>389</v>
      </c>
      <c r="AM52">
        <v>0.47587499999999999</v>
      </c>
      <c r="AN52" t="s">
        <v>408</v>
      </c>
      <c r="AO52">
        <v>4.7600000000000003E-2</v>
      </c>
      <c r="AP52">
        <v>1</v>
      </c>
    </row>
    <row r="53" spans="4:44">
      <c r="D53"/>
      <c r="E53"/>
      <c r="F53"/>
      <c r="G53"/>
      <c r="H53"/>
      <c r="I53"/>
      <c r="J53"/>
      <c r="K53"/>
      <c r="S53" t="s">
        <v>400</v>
      </c>
      <c r="T53" t="s">
        <v>401</v>
      </c>
      <c r="U53" t="s">
        <v>400</v>
      </c>
      <c r="V53" t="s">
        <v>411</v>
      </c>
      <c r="W53" t="s">
        <v>414</v>
      </c>
      <c r="X53" t="s">
        <v>403</v>
      </c>
      <c r="AK53" t="s">
        <v>400</v>
      </c>
      <c r="AL53" t="s">
        <v>401</v>
      </c>
      <c r="AM53" t="s">
        <v>400</v>
      </c>
      <c r="AN53" t="s">
        <v>411</v>
      </c>
      <c r="AO53" t="s">
        <v>414</v>
      </c>
      <c r="AP53" t="s">
        <v>403</v>
      </c>
    </row>
    <row r="54" spans="4:44">
      <c r="D54"/>
      <c r="E54"/>
      <c r="F54"/>
      <c r="G54"/>
      <c r="H54"/>
      <c r="I54"/>
      <c r="J54"/>
      <c r="K54"/>
    </row>
    <row r="55" spans="4:44">
      <c r="D55"/>
      <c r="E55"/>
      <c r="F55"/>
      <c r="G55"/>
      <c r="H55"/>
      <c r="I55"/>
      <c r="J55"/>
      <c r="K55"/>
      <c r="S55" t="s">
        <v>1106</v>
      </c>
      <c r="AK55" t="s">
        <v>1106</v>
      </c>
    </row>
    <row r="56" spans="4:44">
      <c r="D56"/>
      <c r="E56"/>
      <c r="F56"/>
      <c r="G56"/>
      <c r="H56"/>
      <c r="I56"/>
      <c r="J56"/>
      <c r="K56"/>
    </row>
    <row r="57" spans="4:44">
      <c r="D57"/>
      <c r="E57"/>
      <c r="F57"/>
      <c r="G57"/>
      <c r="H57"/>
      <c r="I57"/>
      <c r="J57"/>
      <c r="K57"/>
      <c r="S57" t="s">
        <v>400</v>
      </c>
      <c r="T57" t="s">
        <v>401</v>
      </c>
      <c r="U57" t="s">
        <v>409</v>
      </c>
      <c r="V57" t="s">
        <v>390</v>
      </c>
      <c r="W57" t="s">
        <v>410</v>
      </c>
      <c r="X57" t="s">
        <v>409</v>
      </c>
      <c r="Y57" t="s">
        <v>401</v>
      </c>
      <c r="Z57" t="s">
        <v>400</v>
      </c>
      <c r="AK57" t="s">
        <v>400</v>
      </c>
      <c r="AL57" t="s">
        <v>401</v>
      </c>
      <c r="AM57" t="s">
        <v>409</v>
      </c>
      <c r="AN57" t="s">
        <v>390</v>
      </c>
      <c r="AO57" t="s">
        <v>410</v>
      </c>
      <c r="AP57" t="s">
        <v>409</v>
      </c>
      <c r="AQ57" t="s">
        <v>401</v>
      </c>
      <c r="AR57" t="s">
        <v>400</v>
      </c>
    </row>
    <row r="58" spans="4:44">
      <c r="D58"/>
      <c r="E58"/>
      <c r="F58"/>
      <c r="G58"/>
      <c r="H58"/>
      <c r="I58"/>
      <c r="J58"/>
      <c r="K58"/>
      <c r="S58" t="s">
        <v>412</v>
      </c>
      <c r="T58" t="s">
        <v>389</v>
      </c>
      <c r="U58" t="s">
        <v>448</v>
      </c>
      <c r="V58" t="s">
        <v>449</v>
      </c>
      <c r="W58" t="s">
        <v>450</v>
      </c>
      <c r="X58" t="s">
        <v>451</v>
      </c>
      <c r="Y58" t="s">
        <v>389</v>
      </c>
      <c r="Z58" t="s">
        <v>457</v>
      </c>
      <c r="AK58" t="s">
        <v>412</v>
      </c>
      <c r="AL58" t="s">
        <v>389</v>
      </c>
      <c r="AM58" t="s">
        <v>448</v>
      </c>
      <c r="AN58" t="s">
        <v>449</v>
      </c>
      <c r="AO58" t="s">
        <v>450</v>
      </c>
      <c r="AP58" t="s">
        <v>451</v>
      </c>
      <c r="AQ58" t="s">
        <v>389</v>
      </c>
      <c r="AR58" t="s">
        <v>457</v>
      </c>
    </row>
    <row r="59" spans="4:44">
      <c r="D59"/>
      <c r="E59"/>
      <c r="F59"/>
      <c r="G59"/>
      <c r="H59"/>
      <c r="I59"/>
      <c r="J59"/>
      <c r="K59"/>
      <c r="S59" t="s">
        <v>400</v>
      </c>
      <c r="T59" t="s">
        <v>407</v>
      </c>
      <c r="U59" t="s">
        <v>409</v>
      </c>
      <c r="V59" t="s">
        <v>390</v>
      </c>
      <c r="W59" t="s">
        <v>410</v>
      </c>
      <c r="X59" t="s">
        <v>409</v>
      </c>
      <c r="Y59" t="s">
        <v>407</v>
      </c>
      <c r="Z59" t="s">
        <v>400</v>
      </c>
      <c r="AK59" t="s">
        <v>400</v>
      </c>
      <c r="AL59" t="s">
        <v>407</v>
      </c>
      <c r="AM59" t="s">
        <v>409</v>
      </c>
      <c r="AN59" t="s">
        <v>390</v>
      </c>
      <c r="AO59" t="s">
        <v>410</v>
      </c>
      <c r="AP59" t="s">
        <v>409</v>
      </c>
      <c r="AQ59" t="s">
        <v>407</v>
      </c>
      <c r="AR59" t="s">
        <v>400</v>
      </c>
    </row>
    <row r="60" spans="4:44">
      <c r="S60" t="s">
        <v>391</v>
      </c>
      <c r="T60" t="s">
        <v>389</v>
      </c>
      <c r="U60">
        <v>0.41620000000000001</v>
      </c>
      <c r="V60">
        <v>-0.1739</v>
      </c>
      <c r="W60">
        <v>0.27729999999999999</v>
      </c>
      <c r="X60">
        <v>-0.40810000000000002</v>
      </c>
      <c r="Y60" t="s">
        <v>389</v>
      </c>
      <c r="Z60">
        <v>0.35599999999999998</v>
      </c>
      <c r="AK60" t="s">
        <v>391</v>
      </c>
      <c r="AL60" t="s">
        <v>389</v>
      </c>
      <c r="AM60">
        <v>0.41620000000000001</v>
      </c>
      <c r="AN60">
        <v>-0.1739</v>
      </c>
      <c r="AO60">
        <v>0.27729999999999999</v>
      </c>
      <c r="AP60">
        <v>-0.40810000000000002</v>
      </c>
      <c r="AQ60" t="s">
        <v>389</v>
      </c>
      <c r="AR60">
        <v>0.35599999999999998</v>
      </c>
    </row>
    <row r="61" spans="4:44">
      <c r="S61" t="s">
        <v>392</v>
      </c>
      <c r="T61" t="s">
        <v>389</v>
      </c>
      <c r="U61">
        <v>0.2321</v>
      </c>
      <c r="V61">
        <v>0.50849999999999995</v>
      </c>
      <c r="W61">
        <v>9.6000000000000002E-2</v>
      </c>
      <c r="X61">
        <v>-4.3E-3</v>
      </c>
      <c r="Y61" t="s">
        <v>389</v>
      </c>
      <c r="Z61">
        <v>0.48680000000000001</v>
      </c>
      <c r="AK61" t="s">
        <v>392</v>
      </c>
      <c r="AL61" t="s">
        <v>389</v>
      </c>
      <c r="AM61">
        <v>0.2321</v>
      </c>
      <c r="AN61">
        <v>0.50849999999999995</v>
      </c>
      <c r="AO61">
        <v>9.6000000000000002E-2</v>
      </c>
      <c r="AP61">
        <v>-4.3E-3</v>
      </c>
      <c r="AQ61" t="s">
        <v>389</v>
      </c>
      <c r="AR61">
        <v>0.48680000000000001</v>
      </c>
    </row>
    <row r="62" spans="4:44">
      <c r="S62" t="s">
        <v>393</v>
      </c>
      <c r="T62" t="s">
        <v>389</v>
      </c>
      <c r="U62">
        <v>-0.21840000000000001</v>
      </c>
      <c r="V62">
        <v>0.6381</v>
      </c>
      <c r="W62">
        <v>1.61E-2</v>
      </c>
      <c r="X62">
        <v>8.2900000000000001E-2</v>
      </c>
      <c r="Y62" t="s">
        <v>389</v>
      </c>
      <c r="Z62">
        <v>0.27289999999999998</v>
      </c>
      <c r="AK62" t="s">
        <v>393</v>
      </c>
      <c r="AL62" t="s">
        <v>389</v>
      </c>
      <c r="AM62">
        <v>-0.21840000000000001</v>
      </c>
      <c r="AN62">
        <v>0.6381</v>
      </c>
      <c r="AO62">
        <v>1.61E-2</v>
      </c>
      <c r="AP62">
        <v>8.2900000000000001E-2</v>
      </c>
      <c r="AQ62" t="s">
        <v>389</v>
      </c>
      <c r="AR62">
        <v>0.27289999999999998</v>
      </c>
    </row>
    <row r="63" spans="4:44">
      <c r="S63" t="s">
        <v>413</v>
      </c>
      <c r="T63" t="s">
        <v>389</v>
      </c>
      <c r="U63">
        <v>0.2064</v>
      </c>
      <c r="V63">
        <v>0.16089999999999999</v>
      </c>
      <c r="W63">
        <v>-0.61350000000000005</v>
      </c>
      <c r="X63">
        <v>2.7099999999999999E-2</v>
      </c>
      <c r="Y63" t="s">
        <v>389</v>
      </c>
      <c r="Z63">
        <v>0.4012</v>
      </c>
      <c r="AK63" t="s">
        <v>413</v>
      </c>
      <c r="AL63" t="s">
        <v>389</v>
      </c>
      <c r="AM63">
        <v>0.2064</v>
      </c>
      <c r="AN63">
        <v>0.16089999999999999</v>
      </c>
      <c r="AO63">
        <v>-0.61350000000000005</v>
      </c>
      <c r="AP63">
        <v>2.7099999999999999E-2</v>
      </c>
      <c r="AQ63" t="s">
        <v>389</v>
      </c>
      <c r="AR63">
        <v>0.4012</v>
      </c>
    </row>
    <row r="64" spans="4:44">
      <c r="S64" t="s">
        <v>394</v>
      </c>
      <c r="T64" t="s">
        <v>389</v>
      </c>
      <c r="U64">
        <v>0.54710000000000003</v>
      </c>
      <c r="V64">
        <v>0.1074</v>
      </c>
      <c r="W64">
        <v>-3.0200000000000001E-2</v>
      </c>
      <c r="X64">
        <v>5.8700000000000002E-2</v>
      </c>
      <c r="Y64" t="s">
        <v>389</v>
      </c>
      <c r="Z64">
        <v>0.41210000000000002</v>
      </c>
      <c r="AK64" t="s">
        <v>394</v>
      </c>
      <c r="AL64" t="s">
        <v>389</v>
      </c>
      <c r="AM64">
        <v>0.54710000000000003</v>
      </c>
      <c r="AN64">
        <v>0.1074</v>
      </c>
      <c r="AO64">
        <v>-3.0200000000000001E-2</v>
      </c>
      <c r="AP64">
        <v>5.8700000000000002E-2</v>
      </c>
      <c r="AQ64" t="s">
        <v>389</v>
      </c>
      <c r="AR64">
        <v>0.41210000000000002</v>
      </c>
    </row>
    <row r="65" spans="19:44">
      <c r="S65" t="s">
        <v>395</v>
      </c>
      <c r="T65" t="s">
        <v>389</v>
      </c>
      <c r="U65">
        <v>0.47970000000000002</v>
      </c>
      <c r="V65">
        <v>-2.7000000000000001E-3</v>
      </c>
      <c r="W65">
        <v>0.13669999999999999</v>
      </c>
      <c r="X65">
        <v>-0.23269999999999999</v>
      </c>
      <c r="Y65" t="s">
        <v>389</v>
      </c>
      <c r="Z65">
        <v>0.48559999999999998</v>
      </c>
      <c r="AK65" t="s">
        <v>395</v>
      </c>
      <c r="AL65" t="s">
        <v>389</v>
      </c>
      <c r="AM65">
        <v>0.47970000000000002</v>
      </c>
      <c r="AN65">
        <v>-2.7000000000000001E-3</v>
      </c>
      <c r="AO65">
        <v>0.13669999999999999</v>
      </c>
      <c r="AP65">
        <v>-0.23269999999999999</v>
      </c>
      <c r="AQ65" t="s">
        <v>389</v>
      </c>
      <c r="AR65">
        <v>0.48559999999999998</v>
      </c>
    </row>
    <row r="66" spans="19:44">
      <c r="S66" t="s">
        <v>396</v>
      </c>
      <c r="T66" t="s">
        <v>389</v>
      </c>
      <c r="U66">
        <v>6.4600000000000005E-2</v>
      </c>
      <c r="V66">
        <v>0.32829999999999998</v>
      </c>
      <c r="W66">
        <v>0.58550000000000002</v>
      </c>
      <c r="X66">
        <v>0.22800000000000001</v>
      </c>
      <c r="Y66" t="s">
        <v>389</v>
      </c>
      <c r="Z66">
        <v>0.33660000000000001</v>
      </c>
      <c r="AK66" t="s">
        <v>396</v>
      </c>
      <c r="AL66" t="s">
        <v>389</v>
      </c>
      <c r="AM66">
        <v>6.4600000000000005E-2</v>
      </c>
      <c r="AN66">
        <v>0.32829999999999998</v>
      </c>
      <c r="AO66">
        <v>0.58550000000000002</v>
      </c>
      <c r="AP66">
        <v>0.22800000000000001</v>
      </c>
      <c r="AQ66" t="s">
        <v>389</v>
      </c>
      <c r="AR66">
        <v>0.33660000000000001</v>
      </c>
    </row>
    <row r="67" spans="19:44">
      <c r="S67" t="s">
        <v>397</v>
      </c>
      <c r="T67" t="s">
        <v>389</v>
      </c>
      <c r="U67">
        <v>0.29170000000000001</v>
      </c>
      <c r="V67">
        <v>7.4000000000000003E-3</v>
      </c>
      <c r="W67">
        <v>-9.6500000000000002E-2</v>
      </c>
      <c r="X67">
        <v>0.64300000000000002</v>
      </c>
      <c r="Y67" t="s">
        <v>389</v>
      </c>
      <c r="Z67">
        <v>0.39889999999999998</v>
      </c>
      <c r="AK67" t="s">
        <v>397</v>
      </c>
      <c r="AL67" t="s">
        <v>389</v>
      </c>
      <c r="AM67">
        <v>0.29170000000000001</v>
      </c>
      <c r="AN67">
        <v>7.4000000000000003E-3</v>
      </c>
      <c r="AO67">
        <v>-9.6500000000000002E-2</v>
      </c>
      <c r="AP67">
        <v>0.64300000000000002</v>
      </c>
      <c r="AQ67" t="s">
        <v>389</v>
      </c>
      <c r="AR67">
        <v>0.39889999999999998</v>
      </c>
    </row>
    <row r="68" spans="19:44">
      <c r="S68" t="s">
        <v>398</v>
      </c>
      <c r="T68" t="s">
        <v>389</v>
      </c>
      <c r="U68">
        <v>-0.2082</v>
      </c>
      <c r="V68">
        <v>0.28749999999999998</v>
      </c>
      <c r="W68">
        <v>4.0300000000000002E-2</v>
      </c>
      <c r="X68">
        <v>-0.47799999999999998</v>
      </c>
      <c r="Y68" t="s">
        <v>389</v>
      </c>
      <c r="Z68">
        <v>0.55149999999999999</v>
      </c>
      <c r="AK68" t="s">
        <v>398</v>
      </c>
      <c r="AL68" t="s">
        <v>389</v>
      </c>
      <c r="AM68">
        <v>-0.2082</v>
      </c>
      <c r="AN68">
        <v>0.28749999999999998</v>
      </c>
      <c r="AO68">
        <v>4.0300000000000002E-2</v>
      </c>
      <c r="AP68">
        <v>-0.47799999999999998</v>
      </c>
      <c r="AQ68" t="s">
        <v>389</v>
      </c>
      <c r="AR68">
        <v>0.55149999999999999</v>
      </c>
    </row>
    <row r="69" spans="19:44">
      <c r="S69" t="s">
        <v>399</v>
      </c>
      <c r="T69" t="s">
        <v>389</v>
      </c>
      <c r="U69">
        <v>-0.14319999999999999</v>
      </c>
      <c r="V69">
        <v>-0.27579999999999999</v>
      </c>
      <c r="W69">
        <v>0.40489999999999998</v>
      </c>
      <c r="X69">
        <v>0.27250000000000002</v>
      </c>
      <c r="Y69" t="s">
        <v>389</v>
      </c>
      <c r="Z69">
        <v>0.55869999999999997</v>
      </c>
      <c r="AI69" s="719"/>
      <c r="AJ69" s="719"/>
      <c r="AK69" t="s">
        <v>399</v>
      </c>
      <c r="AL69" t="s">
        <v>389</v>
      </c>
      <c r="AM69">
        <v>-0.14319999999999999</v>
      </c>
      <c r="AN69">
        <v>-0.27579999999999999</v>
      </c>
      <c r="AO69">
        <v>0.40489999999999998</v>
      </c>
      <c r="AP69">
        <v>0.27250000000000002</v>
      </c>
      <c r="AQ69" t="s">
        <v>389</v>
      </c>
      <c r="AR69">
        <v>0.55869999999999997</v>
      </c>
    </row>
    <row r="70" spans="19:44">
      <c r="S70" t="s">
        <v>400</v>
      </c>
      <c r="T70" t="s">
        <v>401</v>
      </c>
      <c r="U70" t="s">
        <v>409</v>
      </c>
      <c r="V70" t="s">
        <v>390</v>
      </c>
      <c r="W70" t="s">
        <v>410</v>
      </c>
      <c r="X70" t="s">
        <v>409</v>
      </c>
      <c r="Y70" t="s">
        <v>401</v>
      </c>
      <c r="Z70" t="s">
        <v>400</v>
      </c>
      <c r="AI70" s="719"/>
      <c r="AJ70" s="719"/>
      <c r="AK70" t="s">
        <v>400</v>
      </c>
      <c r="AL70" t="s">
        <v>401</v>
      </c>
      <c r="AM70" t="s">
        <v>409</v>
      </c>
      <c r="AN70" t="s">
        <v>390</v>
      </c>
      <c r="AO70" t="s">
        <v>410</v>
      </c>
      <c r="AP70" t="s">
        <v>409</v>
      </c>
      <c r="AQ70" t="s">
        <v>401</v>
      </c>
      <c r="AR70" t="s">
        <v>400</v>
      </c>
    </row>
    <row r="71" spans="19:44">
      <c r="AI71" s="719"/>
      <c r="AJ71" s="719"/>
    </row>
    <row r="72" spans="19:44">
      <c r="S72" t="s">
        <v>1132</v>
      </c>
      <c r="AI72" s="719"/>
      <c r="AJ72" s="719"/>
      <c r="AK72" t="s">
        <v>1132</v>
      </c>
    </row>
    <row r="73" spans="19:44">
      <c r="S73" t="s">
        <v>1133</v>
      </c>
      <c r="AH73" s="719"/>
      <c r="AI73" s="719"/>
      <c r="AJ73" s="719"/>
      <c r="AK73" t="s">
        <v>1133</v>
      </c>
    </row>
    <row r="74" spans="19:44">
      <c r="AH74" s="719"/>
      <c r="AI74" s="719"/>
      <c r="AJ74" s="719"/>
    </row>
    <row r="75" spans="19:44">
      <c r="S75" t="s">
        <v>400</v>
      </c>
      <c r="T75" t="s">
        <v>401</v>
      </c>
      <c r="U75" t="s">
        <v>409</v>
      </c>
      <c r="V75" t="s">
        <v>409</v>
      </c>
      <c r="W75" t="s">
        <v>410</v>
      </c>
      <c r="X75" t="s">
        <v>390</v>
      </c>
      <c r="AH75" s="719"/>
      <c r="AI75" s="719"/>
      <c r="AJ75" s="719"/>
      <c r="AK75" t="s">
        <v>400</v>
      </c>
      <c r="AL75" t="s">
        <v>401</v>
      </c>
      <c r="AM75" t="s">
        <v>409</v>
      </c>
      <c r="AN75" t="s">
        <v>409</v>
      </c>
      <c r="AO75" t="s">
        <v>410</v>
      </c>
      <c r="AP75" t="s">
        <v>390</v>
      </c>
    </row>
    <row r="76" spans="19:44">
      <c r="T76" t="s">
        <v>389</v>
      </c>
      <c r="U76" t="s">
        <v>448</v>
      </c>
      <c r="V76" t="s">
        <v>449</v>
      </c>
      <c r="W76" t="s">
        <v>450</v>
      </c>
      <c r="X76" t="s">
        <v>451</v>
      </c>
      <c r="AH76" s="719"/>
      <c r="AI76" s="719"/>
      <c r="AJ76" s="719"/>
      <c r="AL76" t="s">
        <v>389</v>
      </c>
      <c r="AM76" t="s">
        <v>448</v>
      </c>
      <c r="AN76" t="s">
        <v>449</v>
      </c>
      <c r="AO76" t="s">
        <v>450</v>
      </c>
      <c r="AP76" t="s">
        <v>451</v>
      </c>
    </row>
    <row r="77" spans="19:44">
      <c r="S77" t="s">
        <v>400</v>
      </c>
      <c r="T77" t="s">
        <v>407</v>
      </c>
      <c r="U77" t="s">
        <v>409</v>
      </c>
      <c r="V77" t="s">
        <v>409</v>
      </c>
      <c r="W77" t="s">
        <v>410</v>
      </c>
      <c r="X77" t="s">
        <v>390</v>
      </c>
      <c r="AH77" s="719"/>
      <c r="AI77" s="719"/>
      <c r="AJ77" s="719"/>
      <c r="AK77" t="s">
        <v>400</v>
      </c>
      <c r="AL77" t="s">
        <v>407</v>
      </c>
      <c r="AM77" t="s">
        <v>409</v>
      </c>
      <c r="AN77" t="s">
        <v>409</v>
      </c>
      <c r="AO77" t="s">
        <v>410</v>
      </c>
      <c r="AP77" t="s">
        <v>390</v>
      </c>
    </row>
    <row r="78" spans="19:44">
      <c r="S78" t="s">
        <v>391</v>
      </c>
      <c r="T78" t="s">
        <v>389</v>
      </c>
      <c r="U78">
        <v>0.57189999999999996</v>
      </c>
      <c r="V78">
        <v>-0.2162</v>
      </c>
      <c r="W78">
        <v>0.31240000000000001</v>
      </c>
      <c r="X78">
        <v>-0.41539999999999999</v>
      </c>
      <c r="AH78" s="719"/>
      <c r="AI78" s="719"/>
      <c r="AJ78" s="719"/>
      <c r="AK78" t="s">
        <v>391</v>
      </c>
      <c r="AL78" t="s">
        <v>389</v>
      </c>
      <c r="AM78">
        <v>0.57189999999999996</v>
      </c>
      <c r="AN78">
        <v>-0.2162</v>
      </c>
      <c r="AO78">
        <v>0.31240000000000001</v>
      </c>
      <c r="AP78">
        <v>-0.41539999999999999</v>
      </c>
    </row>
    <row r="79" spans="19:44">
      <c r="S79" t="s">
        <v>392</v>
      </c>
      <c r="T79" t="s">
        <v>389</v>
      </c>
      <c r="U79">
        <v>0.31900000000000001</v>
      </c>
      <c r="V79">
        <v>0.63229999999999997</v>
      </c>
      <c r="W79">
        <v>0.1081</v>
      </c>
      <c r="X79">
        <v>-4.3530000000000001E-3</v>
      </c>
      <c r="AH79" s="719"/>
      <c r="AI79" s="719"/>
      <c r="AK79" t="s">
        <v>392</v>
      </c>
      <c r="AL79" t="s">
        <v>389</v>
      </c>
      <c r="AM79">
        <v>0.31900000000000001</v>
      </c>
      <c r="AN79">
        <v>0.63229999999999997</v>
      </c>
      <c r="AO79">
        <v>0.1081</v>
      </c>
      <c r="AP79">
        <v>-4.3530000000000001E-3</v>
      </c>
    </row>
    <row r="80" spans="19:44">
      <c r="S80" t="s">
        <v>393</v>
      </c>
      <c r="T80" t="s">
        <v>389</v>
      </c>
      <c r="U80">
        <v>-0.30009999999999998</v>
      </c>
      <c r="V80">
        <v>0.79349999999999998</v>
      </c>
      <c r="W80">
        <v>1.8149999999999999E-2</v>
      </c>
      <c r="X80">
        <v>8.4409999999999999E-2</v>
      </c>
      <c r="AH80" s="719"/>
      <c r="AK80" t="s">
        <v>393</v>
      </c>
      <c r="AL80" t="s">
        <v>389</v>
      </c>
      <c r="AM80">
        <v>-0.30009999999999998</v>
      </c>
      <c r="AN80">
        <v>0.79349999999999998</v>
      </c>
      <c r="AO80">
        <v>1.8149999999999999E-2</v>
      </c>
      <c r="AP80">
        <v>8.4409999999999999E-2</v>
      </c>
    </row>
    <row r="81" spans="19:42">
      <c r="S81" t="s">
        <v>413</v>
      </c>
      <c r="T81" t="s">
        <v>389</v>
      </c>
      <c r="U81">
        <v>0.28370000000000001</v>
      </c>
      <c r="V81">
        <v>0.2</v>
      </c>
      <c r="W81">
        <v>-0.69110000000000005</v>
      </c>
      <c r="X81">
        <v>2.7570000000000001E-2</v>
      </c>
      <c r="AH81" s="719"/>
      <c r="AK81" t="s">
        <v>413</v>
      </c>
      <c r="AL81" t="s">
        <v>389</v>
      </c>
      <c r="AM81">
        <v>0.28370000000000001</v>
      </c>
      <c r="AN81">
        <v>0.2</v>
      </c>
      <c r="AO81">
        <v>-0.69110000000000005</v>
      </c>
      <c r="AP81">
        <v>2.7570000000000001E-2</v>
      </c>
    </row>
    <row r="82" spans="19:42">
      <c r="S82" t="s">
        <v>394</v>
      </c>
      <c r="T82" t="s">
        <v>389</v>
      </c>
      <c r="U82">
        <v>0.75190000000000001</v>
      </c>
      <c r="V82">
        <v>0.13350000000000001</v>
      </c>
      <c r="W82">
        <v>-3.397E-2</v>
      </c>
      <c r="X82">
        <v>5.9769999999999997E-2</v>
      </c>
      <c r="AH82" s="719"/>
      <c r="AK82" t="s">
        <v>394</v>
      </c>
      <c r="AL82" t="s">
        <v>389</v>
      </c>
      <c r="AM82">
        <v>0.75190000000000001</v>
      </c>
      <c r="AN82">
        <v>0.13350000000000001</v>
      </c>
      <c r="AO82">
        <v>-3.397E-2</v>
      </c>
      <c r="AP82">
        <v>5.9769999999999997E-2</v>
      </c>
    </row>
    <row r="83" spans="19:42">
      <c r="S83" t="s">
        <v>395</v>
      </c>
      <c r="T83" t="s">
        <v>389</v>
      </c>
      <c r="U83">
        <v>0.65920000000000001</v>
      </c>
      <c r="V83">
        <v>-3.313E-3</v>
      </c>
      <c r="W83">
        <v>0.15409999999999999</v>
      </c>
      <c r="X83">
        <v>-0.23680000000000001</v>
      </c>
      <c r="AK83" t="s">
        <v>395</v>
      </c>
      <c r="AL83" t="s">
        <v>389</v>
      </c>
      <c r="AM83">
        <v>0.65920000000000001</v>
      </c>
      <c r="AN83">
        <v>-3.313E-3</v>
      </c>
      <c r="AO83">
        <v>0.15409999999999999</v>
      </c>
      <c r="AP83">
        <v>-0.23680000000000001</v>
      </c>
    </row>
    <row r="84" spans="19:42">
      <c r="S84" t="s">
        <v>396</v>
      </c>
      <c r="T84" t="s">
        <v>389</v>
      </c>
      <c r="U84">
        <v>8.8830000000000006E-2</v>
      </c>
      <c r="V84">
        <v>0.40820000000000001</v>
      </c>
      <c r="W84">
        <v>0.65959999999999996</v>
      </c>
      <c r="X84">
        <v>0.2321</v>
      </c>
      <c r="AK84" t="s">
        <v>396</v>
      </c>
      <c r="AL84" t="s">
        <v>389</v>
      </c>
      <c r="AM84">
        <v>8.8830000000000006E-2</v>
      </c>
      <c r="AN84">
        <v>0.40820000000000001</v>
      </c>
      <c r="AO84">
        <v>0.65959999999999996</v>
      </c>
      <c r="AP84">
        <v>0.2321</v>
      </c>
    </row>
    <row r="85" spans="19:42">
      <c r="S85" t="s">
        <v>397</v>
      </c>
      <c r="T85" t="s">
        <v>389</v>
      </c>
      <c r="U85">
        <v>0.40089999999999998</v>
      </c>
      <c r="V85">
        <v>9.2350000000000002E-3</v>
      </c>
      <c r="W85">
        <v>-0.1087</v>
      </c>
      <c r="X85">
        <v>0.65459999999999996</v>
      </c>
      <c r="AK85" t="s">
        <v>397</v>
      </c>
      <c r="AL85" t="s">
        <v>389</v>
      </c>
      <c r="AM85">
        <v>0.40089999999999998</v>
      </c>
      <c r="AN85">
        <v>9.2350000000000002E-3</v>
      </c>
      <c r="AO85">
        <v>-0.1087</v>
      </c>
      <c r="AP85">
        <v>0.65459999999999996</v>
      </c>
    </row>
    <row r="86" spans="19:42">
      <c r="S86" t="s">
        <v>398</v>
      </c>
      <c r="T86" t="s">
        <v>389</v>
      </c>
      <c r="U86">
        <v>-0.28599999999999998</v>
      </c>
      <c r="V86">
        <v>0.35749999999999998</v>
      </c>
      <c r="W86">
        <v>4.5440000000000001E-2</v>
      </c>
      <c r="X86">
        <v>-0.48659999999999998</v>
      </c>
      <c r="AK86" t="s">
        <v>398</v>
      </c>
      <c r="AL86" t="s">
        <v>389</v>
      </c>
      <c r="AM86">
        <v>-0.28599999999999998</v>
      </c>
      <c r="AN86">
        <v>0.35749999999999998</v>
      </c>
      <c r="AO86">
        <v>4.5440000000000001E-2</v>
      </c>
      <c r="AP86">
        <v>-0.48659999999999998</v>
      </c>
    </row>
    <row r="87" spans="19:42">
      <c r="S87" t="s">
        <v>399</v>
      </c>
      <c r="T87" t="s">
        <v>389</v>
      </c>
      <c r="U87">
        <v>-0.19670000000000001</v>
      </c>
      <c r="V87">
        <v>-0.34300000000000003</v>
      </c>
      <c r="W87">
        <v>0.45610000000000001</v>
      </c>
      <c r="X87">
        <v>0.27739999999999998</v>
      </c>
      <c r="AK87" t="s">
        <v>399</v>
      </c>
      <c r="AL87" t="s">
        <v>389</v>
      </c>
      <c r="AM87">
        <v>-0.19670000000000001</v>
      </c>
      <c r="AN87">
        <v>-0.34300000000000003</v>
      </c>
      <c r="AO87">
        <v>0.45610000000000001</v>
      </c>
      <c r="AP87">
        <v>0.27739999999999998</v>
      </c>
    </row>
    <row r="88" spans="19:42">
      <c r="S88" t="s">
        <v>400</v>
      </c>
      <c r="T88" t="s">
        <v>401</v>
      </c>
      <c r="U88" t="s">
        <v>409</v>
      </c>
      <c r="V88" t="s">
        <v>409</v>
      </c>
      <c r="W88" t="s">
        <v>410</v>
      </c>
      <c r="X88" t="s">
        <v>390</v>
      </c>
      <c r="AK88" t="s">
        <v>400</v>
      </c>
      <c r="AL88" t="s">
        <v>401</v>
      </c>
      <c r="AM88" t="s">
        <v>409</v>
      </c>
      <c r="AN88" t="s">
        <v>409</v>
      </c>
      <c r="AO88" t="s">
        <v>410</v>
      </c>
      <c r="AP88" t="s">
        <v>390</v>
      </c>
    </row>
    <row r="90" spans="19:42">
      <c r="S90" s="785" t="s">
        <v>1134</v>
      </c>
      <c r="T90" s="785"/>
      <c r="U90" s="785"/>
      <c r="V90" s="785"/>
      <c r="W90" s="785"/>
      <c r="X90" s="785"/>
    </row>
    <row r="92" spans="19:42">
      <c r="S92" s="776" t="s">
        <v>1114</v>
      </c>
      <c r="T92" s="777"/>
      <c r="U92" s="777"/>
      <c r="V92" s="777"/>
      <c r="W92" s="777"/>
      <c r="X92" s="778"/>
      <c r="AF92" s="719"/>
      <c r="AG92" s="719"/>
    </row>
    <row r="93" spans="19:42">
      <c r="S93" s="683" t="str">
        <f t="shared" ref="S93:S102" si="8">S60</f>
        <v>R1_Obesity</v>
      </c>
      <c r="T93" s="684"/>
      <c r="U93" s="707">
        <f t="shared" ref="U93:U102" si="9">U60*$Z$42</f>
        <v>0.57194270024994642</v>
      </c>
      <c r="V93" s="707">
        <f t="shared" ref="V93:V102" si="10">V60*$AA$42</f>
        <v>-0.21623120676951327</v>
      </c>
      <c r="W93" s="707">
        <f t="shared" ref="W93:W102" si="11">W60*$AB$42</f>
        <v>0.31239417311739348</v>
      </c>
      <c r="X93" s="708">
        <f t="shared" ref="X93:X102" si="12">X60*$AC$42</f>
        <v>-0.4154149307784929</v>
      </c>
      <c r="Z93" s="728">
        <f>U93-U78</f>
        <v>4.2700249946459046E-5</v>
      </c>
      <c r="AA93" s="729">
        <f t="shared" ref="AA93:AC102" si="13">V93-V78</f>
        <v>-3.120676951326451E-5</v>
      </c>
      <c r="AB93" s="729">
        <f t="shared" si="13"/>
        <v>-5.8268826065299706E-6</v>
      </c>
      <c r="AC93" s="730">
        <f t="shared" si="13"/>
        <v>-1.4930778492905361E-5</v>
      </c>
      <c r="AE93" s="719"/>
      <c r="AF93" s="719"/>
      <c r="AG93" s="719"/>
    </row>
    <row r="94" spans="19:42">
      <c r="S94" s="687" t="str">
        <f t="shared" si="8"/>
        <v>R2_PhysInac</v>
      </c>
      <c r="T94" s="688"/>
      <c r="U94" s="709">
        <f t="shared" si="9"/>
        <v>0.31895218819801191</v>
      </c>
      <c r="V94" s="709">
        <f t="shared" si="10"/>
        <v>0.63228044072626499</v>
      </c>
      <c r="W94" s="709">
        <f t="shared" si="11"/>
        <v>0.10814944327179868</v>
      </c>
      <c r="X94" s="710">
        <f t="shared" si="12"/>
        <v>-4.3770747423364847E-3</v>
      </c>
      <c r="Z94" s="731">
        <f t="shared" ref="Z94:Z102" si="14">U94-U79</f>
        <v>-4.7811801988095759E-5</v>
      </c>
      <c r="AA94" s="732">
        <f t="shared" si="13"/>
        <v>-1.9559273734981453E-5</v>
      </c>
      <c r="AB94" s="732">
        <f t="shared" si="13"/>
        <v>4.9443271798677024E-5</v>
      </c>
      <c r="AC94" s="733">
        <f t="shared" si="13"/>
        <v>-2.4074742336484614E-5</v>
      </c>
      <c r="AE94" s="719"/>
      <c r="AF94" s="719"/>
      <c r="AG94" s="719"/>
    </row>
    <row r="95" spans="19:42">
      <c r="S95" s="687" t="str">
        <f t="shared" si="8"/>
        <v>R3_Smoker</v>
      </c>
      <c r="T95" s="688"/>
      <c r="U95" s="709">
        <f t="shared" si="9"/>
        <v>-0.3001256264646523</v>
      </c>
      <c r="V95" s="709">
        <f t="shared" si="10"/>
        <v>0.7934280220795078</v>
      </c>
      <c r="W95" s="709">
        <f t="shared" si="11"/>
        <v>1.8137562882041238E-2</v>
      </c>
      <c r="X95" s="710">
        <f t="shared" si="12"/>
        <v>8.438592933481269E-2</v>
      </c>
      <c r="Z95" s="731">
        <f t="shared" si="14"/>
        <v>-2.5626464652317438E-5</v>
      </c>
      <c r="AA95" s="732">
        <f t="shared" si="13"/>
        <v>-7.1977920492183323E-5</v>
      </c>
      <c r="AB95" s="732">
        <f t="shared" si="13"/>
        <v>-1.2437117958761373E-5</v>
      </c>
      <c r="AC95" s="733">
        <f t="shared" si="13"/>
        <v>-2.4070665187309048E-5</v>
      </c>
      <c r="AE95" s="719"/>
      <c r="AF95" s="719"/>
      <c r="AG95" s="719"/>
    </row>
    <row r="96" spans="19:42">
      <c r="S96" s="687" t="str">
        <f t="shared" si="8"/>
        <v>R4_LowEduc~8</v>
      </c>
      <c r="T96" s="688"/>
      <c r="U96" s="709">
        <f t="shared" si="9"/>
        <v>0.28363520742813292</v>
      </c>
      <c r="V96" s="709">
        <f t="shared" si="10"/>
        <v>0.20006671172636389</v>
      </c>
      <c r="W96" s="709">
        <f t="shared" si="11"/>
        <v>-0.69114253590883845</v>
      </c>
      <c r="X96" s="710">
        <f t="shared" si="12"/>
        <v>2.758575012030668E-2</v>
      </c>
      <c r="Z96" s="731">
        <f t="shared" si="14"/>
        <v>-6.4792571867089421E-5</v>
      </c>
      <c r="AA96" s="732">
        <f t="shared" si="13"/>
        <v>6.6711726363882784E-5</v>
      </c>
      <c r="AB96" s="732">
        <f t="shared" si="13"/>
        <v>-4.2535908838403635E-5</v>
      </c>
      <c r="AC96" s="733">
        <f t="shared" si="13"/>
        <v>1.5750120306679688E-5</v>
      </c>
      <c r="AE96" s="719"/>
      <c r="AF96" s="719"/>
      <c r="AG96" s="719"/>
    </row>
    <row r="97" spans="19:33">
      <c r="S97" s="687" t="str">
        <f t="shared" si="8"/>
        <v>R5_Diabetes</v>
      </c>
      <c r="T97" s="688"/>
      <c r="U97" s="709">
        <f t="shared" si="9"/>
        <v>0.75182568790664506</v>
      </c>
      <c r="V97" s="709">
        <f t="shared" si="10"/>
        <v>0.13354359751032618</v>
      </c>
      <c r="W97" s="709">
        <f t="shared" si="11"/>
        <v>-3.4022012362586666E-2</v>
      </c>
      <c r="X97" s="710">
        <f t="shared" si="12"/>
        <v>5.9752159854686432E-2</v>
      </c>
      <c r="Z97" s="731">
        <f t="shared" si="14"/>
        <v>-7.4312093354955699E-5</v>
      </c>
      <c r="AA97" s="732">
        <f t="shared" si="13"/>
        <v>4.3597510326176536E-5</v>
      </c>
      <c r="AB97" s="732">
        <f t="shared" si="13"/>
        <v>-5.2012362586666139E-5</v>
      </c>
      <c r="AC97" s="733">
        <f t="shared" si="13"/>
        <v>-1.784014531356487E-5</v>
      </c>
      <c r="AE97" s="719"/>
      <c r="AF97" s="719"/>
      <c r="AG97" s="719"/>
    </row>
    <row r="98" spans="19:33">
      <c r="S98" s="687" t="str">
        <f t="shared" si="8"/>
        <v>R6_Hyperte~n</v>
      </c>
      <c r="T98" s="688"/>
      <c r="U98" s="709">
        <f t="shared" si="9"/>
        <v>0.65920450098486127</v>
      </c>
      <c r="V98" s="709">
        <f t="shared" si="10"/>
        <v>-3.3572412781925579E-3</v>
      </c>
      <c r="W98" s="709">
        <f t="shared" si="11"/>
        <v>0.15400030099223833</v>
      </c>
      <c r="X98" s="710">
        <f t="shared" si="12"/>
        <v>-0.23687099826551161</v>
      </c>
      <c r="Z98" s="731">
        <f t="shared" si="14"/>
        <v>4.5009848612664882E-6</v>
      </c>
      <c r="AA98" s="732">
        <f t="shared" si="13"/>
        <v>-4.4241278192557951E-5</v>
      </c>
      <c r="AB98" s="732">
        <f t="shared" si="13"/>
        <v>-9.9699007761661074E-5</v>
      </c>
      <c r="AC98" s="733">
        <f t="shared" si="13"/>
        <v>-7.0998265511601488E-5</v>
      </c>
      <c r="AE98" s="719"/>
      <c r="AF98" s="719"/>
      <c r="AG98" s="719"/>
    </row>
    <row r="99" spans="19:33">
      <c r="S99" s="687" t="str">
        <f t="shared" si="8"/>
        <v>R7_Depress~n</v>
      </c>
      <c r="T99" s="688"/>
      <c r="U99" s="709">
        <f t="shared" si="9"/>
        <v>8.8773422479929212E-2</v>
      </c>
      <c r="V99" s="709">
        <f t="shared" si="10"/>
        <v>0.40821567097430245</v>
      </c>
      <c r="W99" s="709">
        <f t="shared" si="11"/>
        <v>0.65959894828789722</v>
      </c>
      <c r="X99" s="710">
        <f t="shared" si="12"/>
        <v>0.232086753779702</v>
      </c>
      <c r="Z99" s="731">
        <f t="shared" si="14"/>
        <v>-5.6577520070794085E-5</v>
      </c>
      <c r="AA99" s="732">
        <f t="shared" si="13"/>
        <v>1.5670974302439689E-5</v>
      </c>
      <c r="AB99" s="732">
        <f t="shared" si="13"/>
        <v>-1.0517121027397991E-6</v>
      </c>
      <c r="AC99" s="733">
        <f t="shared" si="13"/>
        <v>-1.3246220297996603E-5</v>
      </c>
      <c r="AE99" s="719"/>
      <c r="AF99" s="719"/>
      <c r="AG99" s="719"/>
    </row>
    <row r="100" spans="19:33">
      <c r="S100" s="687" t="str">
        <f t="shared" si="8"/>
        <v>R8_Hearing~D</v>
      </c>
      <c r="T100" s="688"/>
      <c r="U100" s="709">
        <f t="shared" si="9"/>
        <v>0.40085460274605805</v>
      </c>
      <c r="V100" s="709">
        <f t="shared" si="10"/>
        <v>9.2013279476388619E-3</v>
      </c>
      <c r="W100" s="709">
        <f t="shared" si="11"/>
        <v>-0.10871272162217263</v>
      </c>
      <c r="X100" s="710">
        <f t="shared" si="12"/>
        <v>0.6545253626331069</v>
      </c>
      <c r="Z100" s="731">
        <f t="shared" si="14"/>
        <v>-4.5397253941925619E-5</v>
      </c>
      <c r="AA100" s="732">
        <f t="shared" si="13"/>
        <v>-3.3672052361138211E-5</v>
      </c>
      <c r="AB100" s="732">
        <f t="shared" si="13"/>
        <v>-1.2721622172626179E-5</v>
      </c>
      <c r="AC100" s="733">
        <f t="shared" si="13"/>
        <v>-7.4637366893059998E-5</v>
      </c>
      <c r="AE100" s="719"/>
      <c r="AF100" s="719"/>
      <c r="AG100" s="719"/>
    </row>
    <row r="101" spans="19:33">
      <c r="S101" s="687" t="str">
        <f t="shared" si="8"/>
        <v>R9_Alcohol</v>
      </c>
      <c r="T101" s="688"/>
      <c r="U101" s="709">
        <f t="shared" si="9"/>
        <v>-0.28610877028361081</v>
      </c>
      <c r="V101" s="709">
        <f t="shared" si="10"/>
        <v>0.35748402499272602</v>
      </c>
      <c r="W101" s="709">
        <f t="shared" si="11"/>
        <v>4.5400235040140492E-2</v>
      </c>
      <c r="X101" s="710">
        <f t="shared" si="12"/>
        <v>-0.48656784345042781</v>
      </c>
      <c r="Z101" s="731">
        <f t="shared" si="14"/>
        <v>-1.0877028361083729E-4</v>
      </c>
      <c r="AA101" s="732">
        <f t="shared" si="13"/>
        <v>-1.5975007273960617E-5</v>
      </c>
      <c r="AB101" s="732">
        <f t="shared" si="13"/>
        <v>-3.9764959859509008E-5</v>
      </c>
      <c r="AC101" s="733">
        <f t="shared" si="13"/>
        <v>3.2156549572170956E-5</v>
      </c>
      <c r="AE101" s="719"/>
      <c r="AF101" s="719"/>
      <c r="AG101" s="719"/>
    </row>
    <row r="102" spans="19:33">
      <c r="S102" s="691" t="str">
        <f t="shared" si="8"/>
        <v>R12_Pollut~n</v>
      </c>
      <c r="T102" s="692"/>
      <c r="U102" s="711">
        <f t="shared" si="9"/>
        <v>-0.19678566716913098</v>
      </c>
      <c r="V102" s="711">
        <f t="shared" si="10"/>
        <v>-0.34293597945389165</v>
      </c>
      <c r="W102" s="711">
        <f t="shared" si="11"/>
        <v>0.45614280813282587</v>
      </c>
      <c r="X102" s="712">
        <f t="shared" si="12"/>
        <v>0.2773843877410912</v>
      </c>
      <c r="Z102" s="734">
        <f t="shared" si="14"/>
        <v>-8.5667169130970722E-5</v>
      </c>
      <c r="AA102" s="735">
        <f t="shared" si="13"/>
        <v>6.4020546108378706E-5</v>
      </c>
      <c r="AB102" s="735">
        <f t="shared" si="13"/>
        <v>4.2808132825866707E-5</v>
      </c>
      <c r="AC102" s="736">
        <f t="shared" si="13"/>
        <v>-1.5612258908781484E-5</v>
      </c>
      <c r="AE102" s="719"/>
    </row>
    <row r="104" spans="19:33">
      <c r="S104" s="776" t="s">
        <v>1086</v>
      </c>
      <c r="T104" s="777"/>
      <c r="U104" s="777"/>
      <c r="V104" s="777"/>
      <c r="W104" s="777"/>
      <c r="X104" s="778"/>
    </row>
    <row r="105" spans="19:33">
      <c r="S105" s="683" t="str">
        <f t="shared" ref="S105:S114" si="15">S93</f>
        <v>R1_Obesity</v>
      </c>
      <c r="T105" s="684"/>
      <c r="U105" s="685">
        <f t="shared" ref="U105:X114" si="16">U93^2</f>
        <v>0.32711845236920006</v>
      </c>
      <c r="V105" s="685">
        <f t="shared" si="16"/>
        <v>4.6755934781E-2</v>
      </c>
      <c r="W105" s="685">
        <f t="shared" si="16"/>
        <v>9.7590119397700015E-2</v>
      </c>
      <c r="X105" s="686">
        <f t="shared" si="16"/>
        <v>0.17256956471370005</v>
      </c>
    </row>
    <row r="106" spans="19:33">
      <c r="S106" s="687" t="str">
        <f t="shared" si="15"/>
        <v>R2_PhysInac</v>
      </c>
      <c r="T106" s="688"/>
      <c r="U106" s="689">
        <f t="shared" si="16"/>
        <v>0.10173049835630001</v>
      </c>
      <c r="V106" s="689">
        <f t="shared" si="16"/>
        <v>0.39977855572499987</v>
      </c>
      <c r="W106" s="689">
        <f t="shared" si="16"/>
        <v>1.169630208E-2</v>
      </c>
      <c r="X106" s="690">
        <f t="shared" si="16"/>
        <v>1.9158783300000005E-5</v>
      </c>
    </row>
    <row r="107" spans="19:33">
      <c r="S107" s="687" t="str">
        <f t="shared" si="15"/>
        <v>R3_Smoker</v>
      </c>
      <c r="T107" s="688"/>
      <c r="U107" s="689">
        <f t="shared" si="16"/>
        <v>9.0075391660800003E-2</v>
      </c>
      <c r="V107" s="689">
        <f t="shared" si="16"/>
        <v>0.6295280262209999</v>
      </c>
      <c r="W107" s="689">
        <f t="shared" si="16"/>
        <v>3.2897118730000006E-4</v>
      </c>
      <c r="X107" s="690">
        <f t="shared" si="16"/>
        <v>7.1209850697000008E-3</v>
      </c>
    </row>
    <row r="108" spans="19:33">
      <c r="S108" s="687" t="str">
        <f t="shared" si="15"/>
        <v>R4_LowEduc~8</v>
      </c>
      <c r="T108" s="688"/>
      <c r="U108" s="689">
        <f t="shared" si="16"/>
        <v>8.0448930892799989E-2</v>
      </c>
      <c r="V108" s="689">
        <f t="shared" si="16"/>
        <v>4.0026689140999994E-2</v>
      </c>
      <c r="W108" s="689">
        <f t="shared" si="16"/>
        <v>0.47767800494250007</v>
      </c>
      <c r="X108" s="690">
        <f t="shared" si="16"/>
        <v>7.6097360970000009E-4</v>
      </c>
    </row>
    <row r="109" spans="19:33">
      <c r="S109" s="687" t="str">
        <f t="shared" si="15"/>
        <v>R5_Diabetes</v>
      </c>
      <c r="T109" s="688"/>
      <c r="U109" s="689">
        <f t="shared" si="16"/>
        <v>0.56524186499630003</v>
      </c>
      <c r="V109" s="689">
        <f t="shared" si="16"/>
        <v>1.7833892435999997E-2</v>
      </c>
      <c r="W109" s="689">
        <f t="shared" si="16"/>
        <v>1.1574973251999999E-3</v>
      </c>
      <c r="X109" s="690">
        <f t="shared" si="16"/>
        <v>3.5703206073000007E-3</v>
      </c>
    </row>
    <row r="110" spans="19:33">
      <c r="S110" s="687" t="str">
        <f t="shared" si="15"/>
        <v>R6_Hyperte~n</v>
      </c>
      <c r="T110" s="688"/>
      <c r="U110" s="689">
        <f t="shared" si="16"/>
        <v>0.43455057411869996</v>
      </c>
      <c r="V110" s="689">
        <f t="shared" si="16"/>
        <v>1.1271069E-5</v>
      </c>
      <c r="W110" s="689">
        <f t="shared" si="16"/>
        <v>2.37160927057E-2</v>
      </c>
      <c r="X110" s="690">
        <f t="shared" si="16"/>
        <v>5.6107869819300007E-2</v>
      </c>
    </row>
    <row r="111" spans="19:33">
      <c r="S111" s="687" t="str">
        <f t="shared" si="15"/>
        <v>R7_Depress~n</v>
      </c>
      <c r="T111" s="688"/>
      <c r="U111" s="689">
        <f t="shared" si="16"/>
        <v>7.8807205388000019E-3</v>
      </c>
      <c r="V111" s="689">
        <f t="shared" si="16"/>
        <v>0.16664003402899996</v>
      </c>
      <c r="W111" s="689">
        <f t="shared" si="16"/>
        <v>0.4350707725825001</v>
      </c>
      <c r="X111" s="690">
        <f t="shared" si="16"/>
        <v>5.386426128000002E-2</v>
      </c>
    </row>
    <row r="112" spans="19:33">
      <c r="S112" s="687" t="str">
        <f t="shared" si="15"/>
        <v>R8_Hearing~D</v>
      </c>
      <c r="T112" s="688"/>
      <c r="U112" s="689">
        <f t="shared" si="16"/>
        <v>0.16068441254270002</v>
      </c>
      <c r="V112" s="689">
        <f t="shared" si="16"/>
        <v>8.4664435999999994E-5</v>
      </c>
      <c r="W112" s="689">
        <f t="shared" si="16"/>
        <v>1.1818455842500001E-2</v>
      </c>
      <c r="X112" s="690">
        <f t="shared" si="16"/>
        <v>0.4284034503300001</v>
      </c>
    </row>
    <row r="113" spans="19:24">
      <c r="S113" s="687" t="str">
        <f t="shared" si="15"/>
        <v>R9_Alcohol</v>
      </c>
      <c r="T113" s="688"/>
      <c r="U113" s="689">
        <f t="shared" si="16"/>
        <v>8.1858228433199981E-2</v>
      </c>
      <c r="V113" s="689">
        <f t="shared" si="16"/>
        <v>0.12779482812499995</v>
      </c>
      <c r="W113" s="689">
        <f t="shared" si="16"/>
        <v>2.0611813417000004E-3</v>
      </c>
      <c r="X113" s="690">
        <f t="shared" si="16"/>
        <v>0.23674826628000001</v>
      </c>
    </row>
    <row r="114" spans="19:24">
      <c r="S114" s="691" t="str">
        <f t="shared" si="15"/>
        <v>R12_Pollut~n</v>
      </c>
      <c r="T114" s="692"/>
      <c r="U114" s="693">
        <f t="shared" si="16"/>
        <v>3.8724598803199999E-2</v>
      </c>
      <c r="V114" s="693">
        <f t="shared" si="16"/>
        <v>0.11760508600399999</v>
      </c>
      <c r="W114" s="693">
        <f t="shared" si="16"/>
        <v>0.2080662614113</v>
      </c>
      <c r="X114" s="694">
        <f t="shared" si="16"/>
        <v>7.6942098562500019E-2</v>
      </c>
    </row>
    <row r="115" spans="19:24">
      <c r="S115" s="696" t="s">
        <v>1087</v>
      </c>
      <c r="T115" s="540"/>
      <c r="U115" s="697">
        <f>SUM(U105:U114)</f>
        <v>1.8883136727119998</v>
      </c>
      <c r="V115" s="697">
        <f>SUM(V105:V114)</f>
        <v>1.5460589819669992</v>
      </c>
      <c r="W115" s="697">
        <f>SUM(W105:W114)</f>
        <v>1.2691836588164003</v>
      </c>
      <c r="X115" s="698">
        <f>SUM(X105:X114)</f>
        <v>1.0361069490555002</v>
      </c>
    </row>
    <row r="116" spans="19:24">
      <c r="S116" s="699" t="s">
        <v>472</v>
      </c>
      <c r="T116" s="4"/>
      <c r="U116" s="695">
        <f>U43</f>
        <v>1.8884300000000001</v>
      </c>
      <c r="V116" s="695">
        <f>U44</f>
        <v>1.5461</v>
      </c>
      <c r="W116" s="695">
        <f>U45</f>
        <v>1.2691300000000001</v>
      </c>
      <c r="X116" s="700">
        <f>U46</f>
        <v>1.03617</v>
      </c>
    </row>
    <row r="117" spans="19:24">
      <c r="S117" s="701" t="s">
        <v>405</v>
      </c>
      <c r="T117" s="544"/>
      <c r="U117" s="702">
        <f>U115-U116</f>
        <v>-1.1632728800026193E-4</v>
      </c>
      <c r="V117" s="702">
        <f>V115-V116</f>
        <v>-4.1018033000828069E-5</v>
      </c>
      <c r="W117" s="702">
        <f>W115-W116</f>
        <v>5.3658816400181664E-5</v>
      </c>
      <c r="X117" s="703">
        <f>X115-X116</f>
        <v>-6.3050944499876138E-5</v>
      </c>
    </row>
    <row r="118" spans="19:24">
      <c r="S118" s="704" t="s">
        <v>1088</v>
      </c>
      <c r="T118" s="705"/>
      <c r="U118" s="705"/>
      <c r="V118" s="705"/>
      <c r="W118" s="705"/>
      <c r="X118" s="706"/>
    </row>
  </sheetData>
  <mergeCells count="12">
    <mergeCell ref="S104:X104"/>
    <mergeCell ref="S2:AC2"/>
    <mergeCell ref="AK2:AU2"/>
    <mergeCell ref="S90:X90"/>
    <mergeCell ref="M6:R6"/>
    <mergeCell ref="Z40:AC40"/>
    <mergeCell ref="S92:X92"/>
    <mergeCell ref="C5:C6"/>
    <mergeCell ref="D5:D6"/>
    <mergeCell ref="E5:E6"/>
    <mergeCell ref="F5:F6"/>
    <mergeCell ref="G5:G6"/>
  </mergeCells>
  <pageMargins left="0.7" right="0.7" top="0.75" bottom="0.75" header="0.3" footer="0.3"/>
  <pageSetup orientation="portrait"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C2D36A-275C-494B-A7A2-E59B5D5C3655}">
  <sheetPr>
    <tabColor theme="1"/>
  </sheetPr>
  <dimension ref="A1"/>
  <sheetViews>
    <sheetView workbookViewId="0">
      <selection activeCell="F8" sqref="A1:XFD1048576"/>
    </sheetView>
  </sheetViews>
  <sheetFormatPr defaultRowHeight="14.4"/>
  <cols>
    <col min="1" max="16384" width="8.88671875" style="441"/>
  </cols>
  <sheetData/>
  <pageMargins left="0.7" right="0.7" top="0.75" bottom="0.75" header="0.3" footer="0.3"/>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A7F323-DDE1-4E38-A1DF-63B75E9C4FFF}">
  <sheetPr>
    <tabColor theme="0"/>
  </sheetPr>
  <dimension ref="A1:M13"/>
  <sheetViews>
    <sheetView zoomScaleNormal="100" workbookViewId="0">
      <selection activeCell="H26" sqref="H26"/>
    </sheetView>
  </sheetViews>
  <sheetFormatPr defaultRowHeight="14.4"/>
  <cols>
    <col min="1" max="1" width="11.6640625" bestFit="1" customWidth="1"/>
    <col min="2" max="2" width="9.5546875" style="1" bestFit="1" customWidth="1"/>
    <col min="8" max="8" width="22.33203125" bestFit="1" customWidth="1"/>
    <col min="9" max="9" width="4.5546875" bestFit="1" customWidth="1"/>
    <col min="10" max="10" width="6.33203125" bestFit="1" customWidth="1"/>
    <col min="11" max="11" width="9.5546875" bestFit="1" customWidth="1"/>
    <col min="12" max="12" width="10.88671875" bestFit="1" customWidth="1"/>
    <col min="13" max="13" width="9.77734375" bestFit="1" customWidth="1"/>
    <col min="15" max="15" width="25" bestFit="1" customWidth="1"/>
  </cols>
  <sheetData>
    <row r="1" spans="1:13" ht="15" thickBot="1">
      <c r="A1" s="825" t="s">
        <v>553</v>
      </c>
      <c r="B1" s="826"/>
      <c r="C1" s="826"/>
      <c r="D1" s="826"/>
      <c r="E1" s="826"/>
      <c r="F1" s="827"/>
      <c r="H1" s="828" t="s">
        <v>547</v>
      </c>
      <c r="I1" s="829"/>
      <c r="J1" s="829"/>
      <c r="K1" s="829"/>
      <c r="L1" s="829"/>
      <c r="M1" s="830"/>
    </row>
    <row r="2" spans="1:13">
      <c r="A2" s="204" t="s">
        <v>542</v>
      </c>
      <c r="B2" s="80" t="s">
        <v>543</v>
      </c>
      <c r="C2" s="80" t="s">
        <v>544</v>
      </c>
      <c r="D2" s="80" t="s">
        <v>545</v>
      </c>
      <c r="E2" s="80" t="s">
        <v>546</v>
      </c>
      <c r="F2" s="81" t="s">
        <v>552</v>
      </c>
      <c r="H2" s="204" t="s">
        <v>542</v>
      </c>
      <c r="I2" s="554" t="s">
        <v>543</v>
      </c>
      <c r="J2" s="554" t="s">
        <v>544</v>
      </c>
      <c r="K2" s="554" t="s">
        <v>545</v>
      </c>
      <c r="L2" s="554" t="s">
        <v>546</v>
      </c>
      <c r="M2" s="555" t="s">
        <v>552</v>
      </c>
    </row>
    <row r="3" spans="1:13">
      <c r="A3" s="82" t="s">
        <v>434</v>
      </c>
      <c r="B3" s="205">
        <f>I6/100</f>
        <v>9.9773290011178781E-2</v>
      </c>
      <c r="C3" s="205">
        <f t="shared" ref="C3:F3" si="0">J6/100</f>
        <v>0.69714299000000002</v>
      </c>
      <c r="D3" s="205">
        <f t="shared" si="0"/>
        <v>5.5593651795977375E-2</v>
      </c>
      <c r="E3" s="205">
        <f t="shared" si="0"/>
        <v>1.9474947704175478E-2</v>
      </c>
      <c r="F3" s="206">
        <f t="shared" si="0"/>
        <v>0.3820258888788734</v>
      </c>
      <c r="H3" s="82" t="str">
        <f>'ST3 - PAF% (45+)'!V7</f>
        <v>Obesity</v>
      </c>
      <c r="I3" s="8">
        <f>'Manuscript Table 2 - PAF'!Z7</f>
        <v>38.801527211544695</v>
      </c>
      <c r="J3" s="8">
        <f>'Manuscript Table 2 - PAF'!AB7</f>
        <v>67.690728000000007</v>
      </c>
      <c r="K3" s="8">
        <f>'Manuscript Table 2 - PAF'!AA7</f>
        <v>18.884444584422546</v>
      </c>
      <c r="L3" s="8">
        <f>'Manuscript Table 2 - PAF'!AC7</f>
        <v>6.6153878873386072</v>
      </c>
      <c r="M3" s="550">
        <f>'Manuscript Table 2 - PAF'!$AC$18</f>
        <v>38.202588887887337</v>
      </c>
    </row>
    <row r="4" spans="1:13">
      <c r="A4" s="82" t="s">
        <v>61</v>
      </c>
      <c r="B4" s="205">
        <f>I8/100</f>
        <v>0.17194957983193276</v>
      </c>
      <c r="C4" s="205">
        <f t="shared" ref="C4:F4" si="1">J8/100</f>
        <v>0.52206277999999995</v>
      </c>
      <c r="D4" s="205">
        <f t="shared" si="1"/>
        <v>9.3521190275234381E-2</v>
      </c>
      <c r="E4" s="205">
        <f t="shared" si="1"/>
        <v>3.2761299734841674E-2</v>
      </c>
      <c r="F4" s="206">
        <f t="shared" si="1"/>
        <v>0.3820258888788734</v>
      </c>
      <c r="H4" s="82" t="str">
        <f>'ST3 - PAF% (45+)'!V8</f>
        <v>Physical inactivity</v>
      </c>
      <c r="I4" s="8">
        <f>'Manuscript Table 2 - PAF'!Z8</f>
        <v>81.979552526300196</v>
      </c>
      <c r="J4" s="8">
        <f>'Manuscript Table 2 - PAF'!AB8</f>
        <v>57.998970999999997</v>
      </c>
      <c r="K4" s="8">
        <f>'Manuscript Table 2 - PAF'!AA8</f>
        <v>23.752726102710238</v>
      </c>
      <c r="L4" s="8">
        <f>'Manuscript Table 2 - PAF'!AC8</f>
        <v>8.3207899416198661</v>
      </c>
      <c r="M4" s="550">
        <f>'Manuscript Table 2 - PAF'!$AC$18</f>
        <v>38.202588887887337</v>
      </c>
    </row>
    <row r="5" spans="1:13">
      <c r="A5" s="82" t="s">
        <v>415</v>
      </c>
      <c r="B5" s="205">
        <f>I3/100</f>
        <v>0.38801527211544695</v>
      </c>
      <c r="C5" s="205">
        <f t="shared" ref="C5:F5" si="2">J3/100</f>
        <v>0.67690728000000011</v>
      </c>
      <c r="D5" s="205">
        <f t="shared" si="2"/>
        <v>0.18884444584422547</v>
      </c>
      <c r="E5" s="205">
        <f t="shared" si="2"/>
        <v>6.6153878873386071E-2</v>
      </c>
      <c r="F5" s="206">
        <f t="shared" si="2"/>
        <v>0.3820258888788734</v>
      </c>
      <c r="H5" s="82" t="str">
        <f>'ST3 - PAF% (45+)'!V9</f>
        <v>Smoker (daily)</v>
      </c>
      <c r="I5" s="8">
        <f>'Manuscript Table 2 - PAF'!Z9</f>
        <v>6.7111912290552311</v>
      </c>
      <c r="J5" s="8">
        <f>'Manuscript Table 2 - PAF'!AB9</f>
        <v>69.871117999999996</v>
      </c>
      <c r="K5" s="8">
        <f>'Manuscript Table 2 - PAF'!AA9</f>
        <v>3.8708467796918318</v>
      </c>
      <c r="L5" s="8">
        <f>'Manuscript Table 2 - PAF'!AC9</f>
        <v>1.3559918474509913</v>
      </c>
      <c r="M5" s="550">
        <f>'Manuscript Table 2 - PAF'!$AC$18</f>
        <v>38.202588887887337</v>
      </c>
    </row>
    <row r="6" spans="1:13">
      <c r="A6" s="82" t="s">
        <v>548</v>
      </c>
      <c r="B6" s="205">
        <f>I10/100</f>
        <v>0.26559128099237705</v>
      </c>
      <c r="C6" s="205">
        <f t="shared" ref="C6:F6" si="3">J10/100</f>
        <v>0.52699392999999994</v>
      </c>
      <c r="D6" s="205">
        <f t="shared" si="3"/>
        <v>0.19977965397126007</v>
      </c>
      <c r="E6" s="205">
        <f t="shared" si="3"/>
        <v>6.9984578953852503E-2</v>
      </c>
      <c r="F6" s="206">
        <f t="shared" si="3"/>
        <v>0.3820258888788734</v>
      </c>
      <c r="H6" s="82" t="str">
        <f>'ST3 - PAF% (45+)'!V10</f>
        <v>Low Education (≤Grade 8)</v>
      </c>
      <c r="I6" s="8">
        <f>'Manuscript Table 2 - PAF'!Z10</f>
        <v>9.9773290011178783</v>
      </c>
      <c r="J6" s="8">
        <f>'Manuscript Table 2 - PAF'!AB10</f>
        <v>69.714298999999997</v>
      </c>
      <c r="K6" s="8">
        <f>'Manuscript Table 2 - PAF'!AA10</f>
        <v>5.5593651795977372</v>
      </c>
      <c r="L6" s="8">
        <f>'Manuscript Table 2 - PAF'!AC10</f>
        <v>1.9474947704175478</v>
      </c>
      <c r="M6" s="550">
        <f>'Manuscript Table 2 - PAF'!$AC$18</f>
        <v>38.202588887887337</v>
      </c>
    </row>
    <row r="7" spans="1:13">
      <c r="A7" s="82" t="s">
        <v>549</v>
      </c>
      <c r="B7" s="205">
        <f>I5/100</f>
        <v>6.7111912290552314E-2</v>
      </c>
      <c r="C7" s="205">
        <f t="shared" ref="C7:F7" si="4">J5/100</f>
        <v>0.69871117999999999</v>
      </c>
      <c r="D7" s="205">
        <f t="shared" si="4"/>
        <v>3.8708467796918319E-2</v>
      </c>
      <c r="E7" s="205">
        <f t="shared" si="4"/>
        <v>1.3559918474509913E-2</v>
      </c>
      <c r="F7" s="206">
        <f t="shared" si="4"/>
        <v>0.3820258888788734</v>
      </c>
      <c r="H7" s="82" t="str">
        <f>'ST3 - PAF% (45+)'!V11</f>
        <v>Diabetes mellitus</v>
      </c>
      <c r="I7" s="8">
        <f>'Manuscript Table 2 - PAF'!Z11</f>
        <v>16.792859511440255</v>
      </c>
      <c r="J7" s="8">
        <f>'Manuscript Table 2 - PAF'!AB11</f>
        <v>52.191220440000009</v>
      </c>
      <c r="K7" s="8">
        <f>'Manuscript Table 2 - PAF'!AA11</f>
        <v>7.7460390297375508</v>
      </c>
      <c r="L7" s="8">
        <f>'Manuscript Table 2 - PAF'!AC11</f>
        <v>2.7135059515834214</v>
      </c>
      <c r="M7" s="550">
        <f>'Manuscript Table 2 - PAF'!$AC$18</f>
        <v>38.202588887887337</v>
      </c>
    </row>
    <row r="8" spans="1:13">
      <c r="A8" s="82" t="s">
        <v>4</v>
      </c>
      <c r="B8" s="205">
        <f>I9/100</f>
        <v>0.1155079031723223</v>
      </c>
      <c r="C8" s="205">
        <f t="shared" ref="C8:F8" si="5">J9/100</f>
        <v>0.42395122569999999</v>
      </c>
      <c r="D8" s="205">
        <f t="shared" si="5"/>
        <v>9.4167709637046293E-2</v>
      </c>
      <c r="E8" s="205">
        <f t="shared" si="5"/>
        <v>3.2987781182889579E-2</v>
      </c>
      <c r="F8" s="206">
        <f t="shared" si="5"/>
        <v>0.3820258888788734</v>
      </c>
      <c r="H8" s="82" t="str">
        <f>'ST3 - PAF% (45+)'!V12</f>
        <v>Hypertension</v>
      </c>
      <c r="I8" s="8">
        <f>'Manuscript Table 2 - PAF'!Z12</f>
        <v>17.194957983193277</v>
      </c>
      <c r="J8" s="8">
        <f>'Manuscript Table 2 - PAF'!AB12</f>
        <v>52.206277999999998</v>
      </c>
      <c r="K8" s="8">
        <f>'Manuscript Table 2 - PAF'!AA12</f>
        <v>9.3521190275234378</v>
      </c>
      <c r="L8" s="8">
        <f>'Manuscript Table 2 - PAF'!AC12</f>
        <v>3.2761299734841676</v>
      </c>
      <c r="M8" s="550">
        <f>'Manuscript Table 2 - PAF'!$AC$18</f>
        <v>38.202588887887337</v>
      </c>
    </row>
    <row r="9" spans="1:13">
      <c r="A9" s="82" t="s">
        <v>550</v>
      </c>
      <c r="B9" s="205">
        <f>I4/100</f>
        <v>0.81979552526300192</v>
      </c>
      <c r="C9" s="205">
        <f t="shared" ref="C9:F9" si="6">J4/100</f>
        <v>0.57998970999999999</v>
      </c>
      <c r="D9" s="205">
        <f t="shared" si="6"/>
        <v>0.23752726102710237</v>
      </c>
      <c r="E9" s="205">
        <f t="shared" si="6"/>
        <v>8.3207899416198661E-2</v>
      </c>
      <c r="F9" s="206">
        <f t="shared" si="6"/>
        <v>0.3820258888788734</v>
      </c>
      <c r="H9" s="82" t="str">
        <f>'ST3 - PAF% (45+)'!V13</f>
        <v>Depression</v>
      </c>
      <c r="I9" s="8">
        <f>'Manuscript Table 2 - PAF'!Z13</f>
        <v>11.550790317232231</v>
      </c>
      <c r="J9" s="8">
        <f>'Manuscript Table 2 - PAF'!AB13</f>
        <v>42.395122569999998</v>
      </c>
      <c r="K9" s="8">
        <f>'Manuscript Table 2 - PAF'!AA13</f>
        <v>9.4167709637046286</v>
      </c>
      <c r="L9" s="8">
        <f>'Manuscript Table 2 - PAF'!AC13</f>
        <v>3.2987781182889577</v>
      </c>
      <c r="M9" s="550">
        <f>'Manuscript Table 2 - PAF'!$AC$18</f>
        <v>38.202588887887337</v>
      </c>
    </row>
    <row r="10" spans="1:13">
      <c r="A10" s="82" t="s">
        <v>551</v>
      </c>
      <c r="B10" s="205">
        <f>I12/100</f>
        <v>5.2186177715091681E-2</v>
      </c>
      <c r="C10" s="205">
        <f t="shared" ref="C10:F10" si="7">J12/100</f>
        <v>0.58167833069999997</v>
      </c>
      <c r="D10" s="205">
        <f t="shared" si="7"/>
        <v>2.8886849566491807E-2</v>
      </c>
      <c r="E10" s="205">
        <f t="shared" si="7"/>
        <v>1.0119318779604225E-2</v>
      </c>
      <c r="F10" s="206">
        <f t="shared" si="7"/>
        <v>0.3820258888788734</v>
      </c>
      <c r="H10" s="82" t="str">
        <f>'ST3 - PAF% (45+)'!V14</f>
        <v>Hearing loss (≥55)</v>
      </c>
      <c r="I10" s="8">
        <f>'Manuscript Table 2 - PAF'!Z14</f>
        <v>26.559128099237704</v>
      </c>
      <c r="J10" s="8">
        <f>'Manuscript Table 2 - PAF'!AB14</f>
        <v>52.699392999999993</v>
      </c>
      <c r="K10" s="8">
        <f>'Manuscript Table 2 - PAF'!AA14</f>
        <v>19.977965397126006</v>
      </c>
      <c r="L10" s="8">
        <f>'Manuscript Table 2 - PAF'!AC14</f>
        <v>6.9984578953852496</v>
      </c>
      <c r="M10" s="550">
        <f>'Manuscript Table 2 - PAF'!$AC$18</f>
        <v>38.202588887887337</v>
      </c>
    </row>
    <row r="11" spans="1:13">
      <c r="A11" s="82" t="s">
        <v>417</v>
      </c>
      <c r="B11" s="205">
        <f>I7/100</f>
        <v>0.16792859511440256</v>
      </c>
      <c r="C11" s="205">
        <f t="shared" ref="C11:F11" si="8">J7/100</f>
        <v>0.52191220440000008</v>
      </c>
      <c r="D11" s="205">
        <f t="shared" si="8"/>
        <v>7.7460390297375503E-2</v>
      </c>
      <c r="E11" s="205">
        <f t="shared" si="8"/>
        <v>2.7135059515834215E-2</v>
      </c>
      <c r="F11" s="206">
        <f t="shared" si="8"/>
        <v>0.3820258888788734</v>
      </c>
      <c r="H11" s="82" t="str">
        <f>'ST3 - PAF% (45+)'!V15</f>
        <v>Excessive alcohol</v>
      </c>
      <c r="I11" s="8">
        <f>'Manuscript Table 2 - PAF'!Z15</f>
        <v>8.2100000000000009</v>
      </c>
      <c r="J11" s="8">
        <f>'Manuscript Table 2 - PAF'!AB15</f>
        <v>62.457037689999993</v>
      </c>
      <c r="K11" s="8">
        <f>'Manuscript Table 2 - PAF'!AA15</f>
        <v>1.4562791073515582</v>
      </c>
      <c r="L11" s="8">
        <f>'Manuscript Table 2 - PAF'!AC15</f>
        <v>0.51014744565506442</v>
      </c>
      <c r="M11" s="550">
        <f>'Manuscript Table 2 - PAF'!$AC$18</f>
        <v>38.202588887887337</v>
      </c>
    </row>
    <row r="12" spans="1:13">
      <c r="A12" s="82" t="s">
        <v>418</v>
      </c>
      <c r="B12" s="205">
        <f>I11/100</f>
        <v>8.2100000000000006E-2</v>
      </c>
      <c r="C12" s="205">
        <f t="shared" ref="C12:F12" si="9">J11/100</f>
        <v>0.62457037689999995</v>
      </c>
      <c r="D12" s="205">
        <f t="shared" si="9"/>
        <v>1.4562791073515581E-2</v>
      </c>
      <c r="E12" s="205">
        <f t="shared" si="9"/>
        <v>5.1014744565506445E-3</v>
      </c>
      <c r="F12" s="206">
        <f t="shared" si="9"/>
        <v>0.3820258888788734</v>
      </c>
      <c r="H12" s="82" t="str">
        <f>'ST3 - PAF% (45+)'!V16</f>
        <v>Social isolation</v>
      </c>
      <c r="I12" s="8">
        <f>'Manuscript Table 2 - PAF'!Z16</f>
        <v>5.2186177715091677</v>
      </c>
      <c r="J12" s="8">
        <f>'Manuscript Table 2 - PAF'!AB16</f>
        <v>58.16783307</v>
      </c>
      <c r="K12" s="8">
        <f>'Manuscript Table 2 - PAF'!AA16</f>
        <v>2.8886849566491808</v>
      </c>
      <c r="L12" s="8">
        <f>'Manuscript Table 2 - PAF'!AC16</f>
        <v>1.0119318779604225</v>
      </c>
      <c r="M12" s="550">
        <f>'Manuscript Table 2 - PAF'!$AC$18</f>
        <v>38.202588887887337</v>
      </c>
    </row>
    <row r="13" spans="1:13" ht="15" thickBot="1">
      <c r="A13" s="83" t="s">
        <v>383</v>
      </c>
      <c r="B13" s="207">
        <f>I13/100</f>
        <v>0.65516288516906995</v>
      </c>
      <c r="C13" s="207">
        <f t="shared" ref="C13:F13" si="10">J13/100</f>
        <v>0.54454162999999989</v>
      </c>
      <c r="D13" s="207">
        <f t="shared" si="10"/>
        <v>6.1487833853858052E-2</v>
      </c>
      <c r="E13" s="207">
        <f t="shared" si="10"/>
        <v>2.1539731787030444E-2</v>
      </c>
      <c r="F13" s="208">
        <f t="shared" si="10"/>
        <v>0.3820258888788734</v>
      </c>
      <c r="H13" s="83" t="str">
        <f>'ST3 - PAF% (45+)'!V17</f>
        <v>Air pollution</v>
      </c>
      <c r="I13" s="551">
        <f>'Manuscript Table 2 - PAF'!Z17</f>
        <v>65.516288516906997</v>
      </c>
      <c r="J13" s="551">
        <f>'Manuscript Table 2 - PAF'!AB17</f>
        <v>54.454162999999987</v>
      </c>
      <c r="K13" s="551">
        <f>'Manuscript Table 2 - PAF'!AA17</f>
        <v>6.1487833853858049</v>
      </c>
      <c r="L13" s="551">
        <f>'Manuscript Table 2 - PAF'!AC17</f>
        <v>2.1539731787030445</v>
      </c>
      <c r="M13" s="552">
        <f>'Manuscript Table 2 - PAF'!$AC$18</f>
        <v>38.202588887887337</v>
      </c>
    </row>
  </sheetData>
  <mergeCells count="2">
    <mergeCell ref="A1:F1"/>
    <mergeCell ref="H1:M1"/>
  </mergeCells>
  <pageMargins left="0.7" right="0.7" top="0.75" bottom="0.75" header="0.3" footer="0.3"/>
  <pageSetup paperSize="9" orientation="portrait" horizontalDpi="300" verticalDpi="300" r:id="rId1"/>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FBAA8-2090-4E70-A791-616F5718B82F}">
  <sheetPr>
    <tabColor theme="0"/>
  </sheetPr>
  <dimension ref="A1:M13"/>
  <sheetViews>
    <sheetView zoomScale="70" zoomScaleNormal="70" workbookViewId="0">
      <selection activeCell="A3" sqref="A3:F13"/>
    </sheetView>
  </sheetViews>
  <sheetFormatPr defaultRowHeight="14.4"/>
  <cols>
    <col min="1" max="1" width="11.6640625" bestFit="1" customWidth="1"/>
    <col min="2" max="2" width="9.5546875" style="1" bestFit="1" customWidth="1"/>
    <col min="8" max="8" width="22.33203125" bestFit="1" customWidth="1"/>
    <col min="9" max="9" width="4.5546875" bestFit="1" customWidth="1"/>
    <col min="10" max="10" width="6.33203125" bestFit="1" customWidth="1"/>
    <col min="11" max="11" width="9.5546875" bestFit="1" customWidth="1"/>
    <col min="12" max="12" width="10.88671875" bestFit="1" customWidth="1"/>
    <col min="13" max="13" width="9.77734375" bestFit="1" customWidth="1"/>
    <col min="15" max="15" width="25" bestFit="1" customWidth="1"/>
  </cols>
  <sheetData>
    <row r="1" spans="1:13" ht="15" thickBot="1">
      <c r="A1" s="825" t="s">
        <v>982</v>
      </c>
      <c r="B1" s="826"/>
      <c r="C1" s="826"/>
      <c r="D1" s="826"/>
      <c r="E1" s="826"/>
      <c r="F1" s="827"/>
      <c r="H1" s="828" t="s">
        <v>981</v>
      </c>
      <c r="I1" s="829"/>
      <c r="J1" s="829"/>
      <c r="K1" s="829"/>
      <c r="L1" s="829"/>
      <c r="M1" s="830"/>
    </row>
    <row r="2" spans="1:13">
      <c r="A2" s="204" t="s">
        <v>542</v>
      </c>
      <c r="B2" s="80" t="s">
        <v>543</v>
      </c>
      <c r="C2" s="80" t="s">
        <v>544</v>
      </c>
      <c r="D2" s="80" t="s">
        <v>545</v>
      </c>
      <c r="E2" s="80" t="s">
        <v>546</v>
      </c>
      <c r="F2" s="81" t="s">
        <v>552</v>
      </c>
      <c r="H2" s="204" t="s">
        <v>542</v>
      </c>
      <c r="I2" s="554" t="s">
        <v>543</v>
      </c>
      <c r="J2" s="554" t="s">
        <v>544</v>
      </c>
      <c r="K2" s="554" t="s">
        <v>545</v>
      </c>
      <c r="L2" s="554" t="s">
        <v>546</v>
      </c>
      <c r="M2" s="555" t="s">
        <v>552</v>
      </c>
    </row>
    <row r="3" spans="1:13">
      <c r="A3" s="82" t="s">
        <v>434</v>
      </c>
      <c r="B3" s="205">
        <f>I6/100</f>
        <v>0.11600000000000002</v>
      </c>
      <c r="C3" s="205">
        <f t="shared" ref="C3:F3" si="0">J6/100</f>
        <v>0.69714299000000002</v>
      </c>
      <c r="D3" s="205">
        <f t="shared" si="0"/>
        <v>6.4056006888547803E-2</v>
      </c>
      <c r="E3" s="205">
        <f t="shared" si="0"/>
        <v>2.2273756813622304E-2</v>
      </c>
      <c r="F3" s="206">
        <f t="shared" si="0"/>
        <v>0.36447242258489887</v>
      </c>
      <c r="H3" s="82" t="str">
        <f>'ST3 - PAF% (45+)'!V7</f>
        <v>Obesity</v>
      </c>
      <c r="I3" s="8">
        <f>'Manuscript Table 2 - PAF'!AE7</f>
        <v>38.1</v>
      </c>
      <c r="J3" s="8">
        <f>'Manuscript Table 2 - PAF'!AG7</f>
        <v>67.690728000000007</v>
      </c>
      <c r="K3" s="8">
        <f>'Manuscript Table 2 - PAF'!AF7</f>
        <v>18.606544033859677</v>
      </c>
      <c r="L3" s="8">
        <f>'Manuscript Table 2 - PAF'!AH7</f>
        <v>6.469926195574959</v>
      </c>
      <c r="M3" s="550">
        <f>'Manuscript Table 2 - PAF'!$AH$18</f>
        <v>36.447242258489887</v>
      </c>
    </row>
    <row r="4" spans="1:13">
      <c r="A4" s="82" t="s">
        <v>61</v>
      </c>
      <c r="B4" s="205">
        <f>I8/100</f>
        <v>0.157</v>
      </c>
      <c r="C4" s="205">
        <f t="shared" ref="C4:F4" si="1">J8/100</f>
        <v>0.52206277999999995</v>
      </c>
      <c r="D4" s="205">
        <f t="shared" si="1"/>
        <v>8.609029427892527E-2</v>
      </c>
      <c r="E4" s="205">
        <f t="shared" si="1"/>
        <v>2.9935588743743399E-2</v>
      </c>
      <c r="F4" s="206">
        <f t="shared" si="1"/>
        <v>0.36447242258489887</v>
      </c>
      <c r="H4" s="82" t="str">
        <f>'ST3 - PAF% (45+)'!V8</f>
        <v>Physical inactivity</v>
      </c>
      <c r="I4" s="8">
        <f>'Manuscript Table 2 - PAF'!AE8</f>
        <v>79.5</v>
      </c>
      <c r="J4" s="8">
        <f>'Manuscript Table 2 - PAF'!AG8</f>
        <v>57.998970999999997</v>
      </c>
      <c r="K4" s="8">
        <f>'Manuscript Table 2 - PAF'!AF8</f>
        <v>23.200983027417248</v>
      </c>
      <c r="L4" s="8">
        <f>'Manuscript Table 2 - PAF'!AH8</f>
        <v>8.0675190179870739</v>
      </c>
      <c r="M4" s="550">
        <f>'Manuscript Table 2 - PAF'!$AH$18</f>
        <v>36.447242258489887</v>
      </c>
    </row>
    <row r="5" spans="1:13">
      <c r="A5" s="82" t="s">
        <v>415</v>
      </c>
      <c r="B5" s="205">
        <f>I3/100</f>
        <v>0.38100000000000001</v>
      </c>
      <c r="C5" s="205">
        <f t="shared" ref="C5:F5" si="2">J3/100</f>
        <v>0.67690728000000011</v>
      </c>
      <c r="D5" s="205">
        <f t="shared" si="2"/>
        <v>0.18606544033859676</v>
      </c>
      <c r="E5" s="205">
        <f t="shared" si="2"/>
        <v>6.4699261955749585E-2</v>
      </c>
      <c r="F5" s="206">
        <f t="shared" si="2"/>
        <v>0.36447242258489887</v>
      </c>
      <c r="H5" s="82" t="str">
        <f>'ST3 - PAF% (45+)'!V9</f>
        <v>Smoker (daily)</v>
      </c>
      <c r="I5" s="8">
        <f>'Manuscript Table 2 - PAF'!AE9</f>
        <v>8.0500000000000007</v>
      </c>
      <c r="J5" s="8">
        <f>'Manuscript Table 2 - PAF'!AG9</f>
        <v>69.871117999999996</v>
      </c>
      <c r="K5" s="8">
        <f>'Manuscript Table 2 - PAF'!AF9</f>
        <v>4.6074596966517234</v>
      </c>
      <c r="L5" s="8">
        <f>'Manuscript Table 2 - PAF'!AH9</f>
        <v>1.6021204223726642</v>
      </c>
      <c r="M5" s="550">
        <f>'Manuscript Table 2 - PAF'!$AH$18</f>
        <v>36.447242258489887</v>
      </c>
    </row>
    <row r="6" spans="1:13">
      <c r="A6" s="82" t="s">
        <v>548</v>
      </c>
      <c r="B6" s="205">
        <f>I10/100</f>
        <v>0.26500000000000001</v>
      </c>
      <c r="C6" s="205">
        <f t="shared" ref="C6:F6" si="3">J10/100</f>
        <v>0.52699392999999994</v>
      </c>
      <c r="D6" s="205">
        <f t="shared" si="3"/>
        <v>0.19942358498118642</v>
      </c>
      <c r="E6" s="205">
        <f t="shared" si="3"/>
        <v>6.934419815615811E-2</v>
      </c>
      <c r="F6" s="206">
        <f t="shared" si="3"/>
        <v>0.36447242258489887</v>
      </c>
      <c r="H6" s="82" t="str">
        <f>'ST3 - PAF% (45+)'!V10</f>
        <v>Low Education (≤Grade 8)</v>
      </c>
      <c r="I6" s="8">
        <f>'Manuscript Table 2 - PAF'!AE10</f>
        <v>11.600000000000001</v>
      </c>
      <c r="J6" s="8">
        <f>'Manuscript Table 2 - PAF'!AG10</f>
        <v>69.714298999999997</v>
      </c>
      <c r="K6" s="8">
        <f>'Manuscript Table 2 - PAF'!AF10</f>
        <v>6.4056006888547801</v>
      </c>
      <c r="L6" s="8">
        <f>'Manuscript Table 2 - PAF'!AH10</f>
        <v>2.2273756813622305</v>
      </c>
      <c r="M6" s="550">
        <f>'Manuscript Table 2 - PAF'!$AH$18</f>
        <v>36.447242258489887</v>
      </c>
    </row>
    <row r="7" spans="1:13">
      <c r="A7" s="82" t="s">
        <v>549</v>
      </c>
      <c r="B7" s="205">
        <f>I5/100</f>
        <v>8.0500000000000002E-2</v>
      </c>
      <c r="C7" s="205">
        <f t="shared" ref="C7:F7" si="4">J5/100</f>
        <v>0.69871117999999999</v>
      </c>
      <c r="D7" s="205">
        <f t="shared" si="4"/>
        <v>4.6074596966517237E-2</v>
      </c>
      <c r="E7" s="205">
        <f t="shared" si="4"/>
        <v>1.6021204223726642E-2</v>
      </c>
      <c r="F7" s="206">
        <f t="shared" si="4"/>
        <v>0.36447242258489887</v>
      </c>
      <c r="H7" s="82" t="str">
        <f>'ST3 - PAF% (45+)'!V11</f>
        <v>Diabetes mellitus</v>
      </c>
      <c r="I7" s="8">
        <f>'Manuscript Table 2 - PAF'!AE11</f>
        <v>14.2</v>
      </c>
      <c r="J7" s="8">
        <f>'Manuscript Table 2 - PAF'!AG11</f>
        <v>52.191220440000009</v>
      </c>
      <c r="K7" s="8">
        <f>'Manuscript Table 2 - PAF'!AF11</f>
        <v>6.6293183940242768</v>
      </c>
      <c r="L7" s="8">
        <f>'Manuscript Table 2 - PAF'!AH11</f>
        <v>2.3051675076388372</v>
      </c>
      <c r="M7" s="550">
        <f>'Manuscript Table 2 - PAF'!$AH$18</f>
        <v>36.447242258489887</v>
      </c>
    </row>
    <row r="8" spans="1:13">
      <c r="A8" s="82" t="s">
        <v>4</v>
      </c>
      <c r="B8" s="205">
        <f>I9/100</f>
        <v>6.6000000000000003E-2</v>
      </c>
      <c r="C8" s="205">
        <f t="shared" ref="C8:F8" si="5">J9/100</f>
        <v>0.42395122569999999</v>
      </c>
      <c r="D8" s="205">
        <f t="shared" si="5"/>
        <v>5.6069473286766092E-2</v>
      </c>
      <c r="E8" s="205">
        <f t="shared" si="5"/>
        <v>1.9496654151893437E-2</v>
      </c>
      <c r="F8" s="206">
        <f t="shared" si="5"/>
        <v>0.36447242258489887</v>
      </c>
      <c r="H8" s="82" t="str">
        <f>'ST3 - PAF% (45+)'!V12</f>
        <v>Hypertension</v>
      </c>
      <c r="I8" s="8">
        <f>'Manuscript Table 2 - PAF'!AE12</f>
        <v>15.7</v>
      </c>
      <c r="J8" s="8">
        <f>'Manuscript Table 2 - PAF'!AG12</f>
        <v>52.206277999999998</v>
      </c>
      <c r="K8" s="8">
        <f>'Manuscript Table 2 - PAF'!AF12</f>
        <v>8.6090294278925263</v>
      </c>
      <c r="L8" s="8">
        <f>'Manuscript Table 2 - PAF'!AH12</f>
        <v>2.9935588743743398</v>
      </c>
      <c r="M8" s="550">
        <f>'Manuscript Table 2 - PAF'!$AH$18</f>
        <v>36.447242258489887</v>
      </c>
    </row>
    <row r="9" spans="1:13">
      <c r="A9" s="82" t="s">
        <v>550</v>
      </c>
      <c r="B9" s="205">
        <f>I4/100</f>
        <v>0.79500000000000004</v>
      </c>
      <c r="C9" s="205">
        <f t="shared" ref="C9:F9" si="6">J4/100</f>
        <v>0.57998970999999999</v>
      </c>
      <c r="D9" s="205">
        <f t="shared" si="6"/>
        <v>0.23200983027417249</v>
      </c>
      <c r="E9" s="205">
        <f t="shared" si="6"/>
        <v>8.0675190179870737E-2</v>
      </c>
      <c r="F9" s="206">
        <f t="shared" si="6"/>
        <v>0.36447242258489887</v>
      </c>
      <c r="H9" s="82" t="str">
        <f>'ST3 - PAF% (45+)'!V13</f>
        <v>Depression</v>
      </c>
      <c r="I9" s="8">
        <f>'Manuscript Table 2 - PAF'!AE13</f>
        <v>6.6000000000000005</v>
      </c>
      <c r="J9" s="8">
        <f>'Manuscript Table 2 - PAF'!AG13</f>
        <v>42.395122569999998</v>
      </c>
      <c r="K9" s="8">
        <f>'Manuscript Table 2 - PAF'!AF13</f>
        <v>5.6069473286766094</v>
      </c>
      <c r="L9" s="8">
        <f>'Manuscript Table 2 - PAF'!AH13</f>
        <v>1.9496654151893438</v>
      </c>
      <c r="M9" s="550">
        <f>'Manuscript Table 2 - PAF'!$AH$18</f>
        <v>36.447242258489887</v>
      </c>
    </row>
    <row r="10" spans="1:13">
      <c r="A10" s="82" t="s">
        <v>551</v>
      </c>
      <c r="B10" s="205">
        <f>I12/100</f>
        <v>6.1845549738219888E-2</v>
      </c>
      <c r="C10" s="205">
        <f t="shared" ref="C10:F10" si="7">J12/100</f>
        <v>0.58167833069999997</v>
      </c>
      <c r="D10" s="205">
        <f t="shared" si="7"/>
        <v>3.4051578358456638E-2</v>
      </c>
      <c r="E10" s="205">
        <f t="shared" si="7"/>
        <v>1.1840522260401269E-2</v>
      </c>
      <c r="F10" s="206">
        <f t="shared" si="7"/>
        <v>0.36447242258489887</v>
      </c>
      <c r="H10" s="82" t="str">
        <f>'ST3 - PAF% (45+)'!V14</f>
        <v>Hearing loss (≥55)</v>
      </c>
      <c r="I10" s="8">
        <f>'Manuscript Table 2 - PAF'!AE14</f>
        <v>26.5</v>
      </c>
      <c r="J10" s="8">
        <f>'Manuscript Table 2 - PAF'!AG14</f>
        <v>52.699392999999993</v>
      </c>
      <c r="K10" s="8">
        <f>'Manuscript Table 2 - PAF'!AF14</f>
        <v>19.942358498118644</v>
      </c>
      <c r="L10" s="8">
        <f>'Manuscript Table 2 - PAF'!AH14</f>
        <v>6.9344198156158114</v>
      </c>
      <c r="M10" s="550">
        <f>'Manuscript Table 2 - PAF'!$AH$18</f>
        <v>36.447242258489887</v>
      </c>
    </row>
    <row r="11" spans="1:13">
      <c r="A11" s="82" t="s">
        <v>417</v>
      </c>
      <c r="B11" s="205">
        <f>I7/100</f>
        <v>0.14199999999999999</v>
      </c>
      <c r="C11" s="205">
        <f t="shared" ref="C11:F11" si="8">J7/100</f>
        <v>0.52191220440000008</v>
      </c>
      <c r="D11" s="205">
        <f t="shared" si="8"/>
        <v>6.6293183940242764E-2</v>
      </c>
      <c r="E11" s="205">
        <f t="shared" si="8"/>
        <v>2.3051675076388372E-2</v>
      </c>
      <c r="F11" s="206">
        <f t="shared" si="8"/>
        <v>0.36447242258489887</v>
      </c>
      <c r="H11" s="82" t="str">
        <f>'ST3 - PAF% (45+)'!V15</f>
        <v>Excessive alcohol</v>
      </c>
      <c r="I11" s="8">
        <f>'Manuscript Table 2 - PAF'!AE15</f>
        <v>8.7999999999999989</v>
      </c>
      <c r="J11" s="8">
        <f>'Manuscript Table 2 - PAF'!AG15</f>
        <v>62.457037689999993</v>
      </c>
      <c r="K11" s="8">
        <f>'Manuscript Table 2 - PAF'!AF15</f>
        <v>1.5593006772720106</v>
      </c>
      <c r="L11" s="8">
        <f>'Manuscript Table 2 - PAF'!AH15</f>
        <v>0.54220495113445422</v>
      </c>
      <c r="M11" s="550">
        <f>'Manuscript Table 2 - PAF'!$AH$18</f>
        <v>36.447242258489887</v>
      </c>
    </row>
    <row r="12" spans="1:13">
      <c r="A12" s="82" t="s">
        <v>418</v>
      </c>
      <c r="B12" s="205">
        <f>I11/100</f>
        <v>8.7999999999999995E-2</v>
      </c>
      <c r="C12" s="205">
        <f t="shared" ref="C12:F12" si="9">J11/100</f>
        <v>0.62457037689999995</v>
      </c>
      <c r="D12" s="205">
        <f t="shared" si="9"/>
        <v>1.5593006772720106E-2</v>
      </c>
      <c r="E12" s="205">
        <f t="shared" si="9"/>
        <v>5.4220495113445422E-3</v>
      </c>
      <c r="F12" s="206">
        <f t="shared" si="9"/>
        <v>0.36447242258489887</v>
      </c>
      <c r="H12" s="82" t="str">
        <f>'ST3 - PAF% (45+)'!V16</f>
        <v>Social isolation</v>
      </c>
      <c r="I12" s="8">
        <f>'Manuscript Table 2 - PAF'!AE16</f>
        <v>6.1845549738219887</v>
      </c>
      <c r="J12" s="8">
        <f>'Manuscript Table 2 - PAF'!AG16</f>
        <v>58.16783307</v>
      </c>
      <c r="K12" s="8">
        <f>'Manuscript Table 2 - PAF'!AF16</f>
        <v>3.4051578358456638</v>
      </c>
      <c r="L12" s="8">
        <f>'Manuscript Table 2 - PAF'!AH16</f>
        <v>1.1840522260401269</v>
      </c>
      <c r="M12" s="550">
        <f>'Manuscript Table 2 - PAF'!$AH$18</f>
        <v>36.447242258489887</v>
      </c>
    </row>
    <row r="13" spans="1:13" ht="15" thickBot="1">
      <c r="A13" s="83" t="s">
        <v>383</v>
      </c>
      <c r="B13" s="207">
        <f>I13/100</f>
        <v>0.66600000000000004</v>
      </c>
      <c r="C13" s="207">
        <f t="shared" ref="C13:F13" si="10">J13/100</f>
        <v>0.54454162999999989</v>
      </c>
      <c r="D13" s="207">
        <f t="shared" si="10"/>
        <v>6.2441402587661787E-2</v>
      </c>
      <c r="E13" s="207">
        <f t="shared" si="10"/>
        <v>2.1712321512000449E-2</v>
      </c>
      <c r="F13" s="208">
        <f t="shared" si="10"/>
        <v>0.36447242258489887</v>
      </c>
      <c r="H13" s="83" t="str">
        <f>'ST3 - PAF% (45+)'!V17</f>
        <v>Air pollution</v>
      </c>
      <c r="I13" s="551">
        <f>'Manuscript Table 2 - PAF'!AE17</f>
        <v>66.600000000000009</v>
      </c>
      <c r="J13" s="551">
        <f>'Manuscript Table 2 - PAF'!AG17</f>
        <v>54.454162999999987</v>
      </c>
      <c r="K13" s="551">
        <f>'Manuscript Table 2 - PAF'!AF17</f>
        <v>6.244140258766179</v>
      </c>
      <c r="L13" s="551">
        <f>'Manuscript Table 2 - PAF'!AH17</f>
        <v>2.1712321512000448</v>
      </c>
      <c r="M13" s="552">
        <f>'Manuscript Table 2 - PAF'!$AH$18</f>
        <v>36.447242258489887</v>
      </c>
    </row>
  </sheetData>
  <mergeCells count="2">
    <mergeCell ref="A1:F1"/>
    <mergeCell ref="H1:M1"/>
  </mergeCells>
  <pageMargins left="0.7" right="0.7" top="0.75" bottom="0.75" header="0.3" footer="0.3"/>
  <pageSetup paperSize="9" orientation="portrait" horizontalDpi="300" verticalDpi="300"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26E6-A811-4A5B-81CA-C36ADA114AAA}">
  <sheetPr>
    <tabColor theme="0"/>
  </sheetPr>
  <dimension ref="A1:M13"/>
  <sheetViews>
    <sheetView zoomScale="70" zoomScaleNormal="70" workbookViewId="0">
      <selection activeCell="A3" sqref="A3:F13"/>
    </sheetView>
  </sheetViews>
  <sheetFormatPr defaultRowHeight="14.4"/>
  <cols>
    <col min="1" max="1" width="11.6640625" bestFit="1" customWidth="1"/>
    <col min="2" max="2" width="9.5546875" style="1" bestFit="1" customWidth="1"/>
    <col min="8" max="8" width="22.33203125" bestFit="1" customWidth="1"/>
    <col min="9" max="9" width="4.5546875" bestFit="1" customWidth="1"/>
    <col min="10" max="10" width="6.33203125" bestFit="1" customWidth="1"/>
    <col min="11" max="11" width="9.5546875" bestFit="1" customWidth="1"/>
    <col min="12" max="12" width="10.88671875" bestFit="1" customWidth="1"/>
    <col min="13" max="13" width="9.77734375" bestFit="1" customWidth="1"/>
    <col min="15" max="15" width="25" bestFit="1" customWidth="1"/>
  </cols>
  <sheetData>
    <row r="1" spans="1:13" ht="15" thickBot="1">
      <c r="A1" s="825" t="s">
        <v>984</v>
      </c>
      <c r="B1" s="826"/>
      <c r="C1" s="826"/>
      <c r="D1" s="826"/>
      <c r="E1" s="826"/>
      <c r="F1" s="827"/>
      <c r="H1" s="828" t="s">
        <v>983</v>
      </c>
      <c r="I1" s="829"/>
      <c r="J1" s="829"/>
      <c r="K1" s="829"/>
      <c r="L1" s="829"/>
      <c r="M1" s="830"/>
    </row>
    <row r="2" spans="1:13">
      <c r="A2" s="204" t="s">
        <v>542</v>
      </c>
      <c r="B2" s="80" t="s">
        <v>543</v>
      </c>
      <c r="C2" s="80" t="s">
        <v>544</v>
      </c>
      <c r="D2" s="80" t="s">
        <v>545</v>
      </c>
      <c r="E2" s="80" t="s">
        <v>546</v>
      </c>
      <c r="F2" s="81" t="s">
        <v>552</v>
      </c>
      <c r="H2" s="204" t="s">
        <v>542</v>
      </c>
      <c r="I2" s="554" t="s">
        <v>543</v>
      </c>
      <c r="J2" s="554" t="s">
        <v>544</v>
      </c>
      <c r="K2" s="554" t="s">
        <v>545</v>
      </c>
      <c r="L2" s="554" t="s">
        <v>546</v>
      </c>
      <c r="M2" s="555" t="s">
        <v>552</v>
      </c>
    </row>
    <row r="3" spans="1:13">
      <c r="A3" s="82" t="s">
        <v>434</v>
      </c>
      <c r="B3" s="205">
        <f>I6/100</f>
        <v>8.7999999999999995E-2</v>
      </c>
      <c r="C3" s="205">
        <f t="shared" ref="C3:F3" si="0">J6/100</f>
        <v>0.69714299000000002</v>
      </c>
      <c r="D3" s="205">
        <f t="shared" si="0"/>
        <v>4.9357365579131486E-2</v>
      </c>
      <c r="E3" s="205">
        <f t="shared" si="0"/>
        <v>1.7885316878689026E-2</v>
      </c>
      <c r="F3" s="206">
        <f t="shared" si="0"/>
        <v>0.33642004233605183</v>
      </c>
      <c r="H3" s="82" t="str">
        <f>'ST3 - PAF% (45+)'!V7</f>
        <v>Obesity</v>
      </c>
      <c r="I3" s="8">
        <f>'Manuscript Table 2 - PAF'!AJ7</f>
        <v>19</v>
      </c>
      <c r="J3" s="8">
        <f>'Manuscript Table 2 - PAF'!AL7</f>
        <v>67.690728000000007</v>
      </c>
      <c r="K3" s="8">
        <f>'Manuscript Table 2 - PAF'!AK7</f>
        <v>10.233393177737881</v>
      </c>
      <c r="L3" s="8">
        <f>'Manuscript Table 2 - PAF'!AM7</f>
        <v>3.708210063088158</v>
      </c>
      <c r="M3" s="550">
        <f>'Manuscript Table 2 - PAF'!$AM$18</f>
        <v>33.642004233605185</v>
      </c>
    </row>
    <row r="4" spans="1:13">
      <c r="A4" s="82" t="s">
        <v>61</v>
      </c>
      <c r="B4" s="205">
        <f>I8/100</f>
        <v>0.16699999999999998</v>
      </c>
      <c r="C4" s="205">
        <f t="shared" ref="C4:F4" si="1">J8/100</f>
        <v>0.52206277999999995</v>
      </c>
      <c r="D4" s="205">
        <f t="shared" si="1"/>
        <v>9.1074350118160327E-2</v>
      </c>
      <c r="E4" s="205">
        <f t="shared" si="1"/>
        <v>3.3002037128024318E-2</v>
      </c>
      <c r="F4" s="206">
        <f t="shared" si="1"/>
        <v>0.33642004233605183</v>
      </c>
      <c r="H4" s="82" t="str">
        <f>'ST3 - PAF% (45+)'!V8</f>
        <v>Physical inactivity</v>
      </c>
      <c r="I4" s="8">
        <f>'Manuscript Table 2 - PAF'!AJ8</f>
        <v>85.9</v>
      </c>
      <c r="J4" s="8">
        <f>'Manuscript Table 2 - PAF'!AL8</f>
        <v>57.998970999999997</v>
      </c>
      <c r="K4" s="8">
        <f>'Manuscript Table 2 - PAF'!AK8</f>
        <v>24.609098174032354</v>
      </c>
      <c r="L4" s="8">
        <f>'Manuscript Table 2 - PAF'!AM8</f>
        <v>8.9174435016327127</v>
      </c>
      <c r="M4" s="550">
        <f>'Manuscript Table 2 - PAF'!$AM$18</f>
        <v>33.642004233605185</v>
      </c>
    </row>
    <row r="5" spans="1:13">
      <c r="A5" s="82" t="s">
        <v>415</v>
      </c>
      <c r="B5" s="205">
        <f>I3/100</f>
        <v>0.19</v>
      </c>
      <c r="C5" s="205">
        <f t="shared" ref="C5:F5" si="2">J3/100</f>
        <v>0.67690728000000011</v>
      </c>
      <c r="D5" s="205">
        <f t="shared" si="2"/>
        <v>0.1023339317773788</v>
      </c>
      <c r="E5" s="205">
        <f t="shared" si="2"/>
        <v>3.7082100630881583E-2</v>
      </c>
      <c r="F5" s="206">
        <f t="shared" si="2"/>
        <v>0.33642004233605183</v>
      </c>
      <c r="H5" s="82" t="str">
        <f>'ST3 - PAF% (45+)'!V9</f>
        <v>Smoker (daily)</v>
      </c>
      <c r="I5" s="8">
        <f>'Manuscript Table 2 - PAF'!AJ9</f>
        <v>6.5</v>
      </c>
      <c r="J5" s="8">
        <f>'Manuscript Table 2 - PAF'!AL9</f>
        <v>69.871117999999996</v>
      </c>
      <c r="K5" s="8">
        <f>'Manuscript Table 2 - PAF'!AK9</f>
        <v>3.7536092396535139</v>
      </c>
      <c r="L5" s="8">
        <f>'Manuscript Table 2 - PAF'!AM9</f>
        <v>1.3601716765524217</v>
      </c>
      <c r="M5" s="550">
        <f>'Manuscript Table 2 - PAF'!$AM$18</f>
        <v>33.642004233605185</v>
      </c>
    </row>
    <row r="6" spans="1:13">
      <c r="A6" s="82" t="s">
        <v>548</v>
      </c>
      <c r="B6" s="205">
        <f>I10/100</f>
        <v>0.19470000000000001</v>
      </c>
      <c r="C6" s="205">
        <f t="shared" ref="C6:F6" si="3">J10/100</f>
        <v>0.52699392999999994</v>
      </c>
      <c r="D6" s="205">
        <f t="shared" si="3"/>
        <v>0.15470432402550088</v>
      </c>
      <c r="E6" s="205">
        <f t="shared" si="3"/>
        <v>5.6059228956687669E-2</v>
      </c>
      <c r="F6" s="206">
        <f t="shared" si="3"/>
        <v>0.33642004233605183</v>
      </c>
      <c r="H6" s="82" t="str">
        <f>'ST3 - PAF% (45+)'!V10</f>
        <v>Low Education (≤Grade 8)</v>
      </c>
      <c r="I6" s="8">
        <f>'Manuscript Table 2 - PAF'!AJ10</f>
        <v>8.7999999999999989</v>
      </c>
      <c r="J6" s="8">
        <f>'Manuscript Table 2 - PAF'!AL10</f>
        <v>69.714298999999997</v>
      </c>
      <c r="K6" s="8">
        <f>'Manuscript Table 2 - PAF'!AK10</f>
        <v>4.9357365579131489</v>
      </c>
      <c r="L6" s="8">
        <f>'Manuscript Table 2 - PAF'!AM10</f>
        <v>1.7885316878689026</v>
      </c>
      <c r="M6" s="550">
        <f>'Manuscript Table 2 - PAF'!$AM$18</f>
        <v>33.642004233605185</v>
      </c>
    </row>
    <row r="7" spans="1:13">
      <c r="A7" s="82" t="s">
        <v>549</v>
      </c>
      <c r="B7" s="205">
        <f>I5/100</f>
        <v>6.5000000000000002E-2</v>
      </c>
      <c r="C7" s="205">
        <f t="shared" ref="C7:F7" si="4">J5/100</f>
        <v>0.69871117999999999</v>
      </c>
      <c r="D7" s="205">
        <f t="shared" si="4"/>
        <v>3.7536092396535138E-2</v>
      </c>
      <c r="E7" s="205">
        <f t="shared" si="4"/>
        <v>1.3601716765524217E-2</v>
      </c>
      <c r="F7" s="206">
        <f t="shared" si="4"/>
        <v>0.33642004233605183</v>
      </c>
      <c r="H7" s="82" t="str">
        <f>'ST3 - PAF% (45+)'!V11</f>
        <v>Diabetes mellitus</v>
      </c>
      <c r="I7" s="8">
        <f>'Manuscript Table 2 - PAF'!AJ11</f>
        <v>24.099999999999998</v>
      </c>
      <c r="J7" s="8">
        <f>'Manuscript Table 2 - PAF'!AL11</f>
        <v>52.191220440000009</v>
      </c>
      <c r="K7" s="8">
        <f>'Manuscript Table 2 - PAF'!AK11</f>
        <v>10.754127621597501</v>
      </c>
      <c r="L7" s="8">
        <f>'Manuscript Table 2 - PAF'!AM11</f>
        <v>3.8969053151300335</v>
      </c>
      <c r="M7" s="550">
        <f>'Manuscript Table 2 - PAF'!$AM$18</f>
        <v>33.642004233605185</v>
      </c>
    </row>
    <row r="8" spans="1:13">
      <c r="A8" s="82" t="s">
        <v>4</v>
      </c>
      <c r="B8" s="205">
        <f>I9/100</f>
        <v>4.1000000000000009E-2</v>
      </c>
      <c r="C8" s="205">
        <f t="shared" ref="C8:F8" si="5">J9/100</f>
        <v>0.42395122569999999</v>
      </c>
      <c r="D8" s="205">
        <f t="shared" si="5"/>
        <v>3.558684540457132E-2</v>
      </c>
      <c r="E8" s="205">
        <f t="shared" si="5"/>
        <v>1.2895380442322144E-2</v>
      </c>
      <c r="F8" s="206">
        <f t="shared" si="5"/>
        <v>0.33642004233605183</v>
      </c>
      <c r="H8" s="82" t="str">
        <f>'ST3 - PAF% (45+)'!V12</f>
        <v>Hypertension</v>
      </c>
      <c r="I8" s="8">
        <f>'Manuscript Table 2 - PAF'!AJ12</f>
        <v>16.7</v>
      </c>
      <c r="J8" s="8">
        <f>'Manuscript Table 2 - PAF'!AL12</f>
        <v>52.206277999999998</v>
      </c>
      <c r="K8" s="8">
        <f>'Manuscript Table 2 - PAF'!AK12</f>
        <v>9.1074350118160332</v>
      </c>
      <c r="L8" s="8">
        <f>'Manuscript Table 2 - PAF'!AM12</f>
        <v>3.3002037128024315</v>
      </c>
      <c r="M8" s="550">
        <f>'Manuscript Table 2 - PAF'!$AM$18</f>
        <v>33.642004233605185</v>
      </c>
    </row>
    <row r="9" spans="1:13">
      <c r="A9" s="82" t="s">
        <v>550</v>
      </c>
      <c r="B9" s="205">
        <f>I4/100</f>
        <v>0.8590000000000001</v>
      </c>
      <c r="C9" s="205">
        <f t="shared" ref="C9:F9" si="6">J4/100</f>
        <v>0.57998970999999999</v>
      </c>
      <c r="D9" s="205">
        <f t="shared" si="6"/>
        <v>0.24609098174032354</v>
      </c>
      <c r="E9" s="205">
        <f t="shared" si="6"/>
        <v>8.917443501632713E-2</v>
      </c>
      <c r="F9" s="206">
        <f t="shared" si="6"/>
        <v>0.33642004233605183</v>
      </c>
      <c r="H9" s="82" t="str">
        <f>'ST3 - PAF% (45+)'!V13</f>
        <v>Depression</v>
      </c>
      <c r="I9" s="8">
        <f>'Manuscript Table 2 - PAF'!AJ13</f>
        <v>4.1000000000000005</v>
      </c>
      <c r="J9" s="8">
        <f>'Manuscript Table 2 - PAF'!AL13</f>
        <v>42.395122569999998</v>
      </c>
      <c r="K9" s="8">
        <f>'Manuscript Table 2 - PAF'!AK13</f>
        <v>3.5586845404571319</v>
      </c>
      <c r="L9" s="8">
        <f>'Manuscript Table 2 - PAF'!AM13</f>
        <v>1.2895380442322144</v>
      </c>
      <c r="M9" s="550">
        <f>'Manuscript Table 2 - PAF'!$AM$18</f>
        <v>33.642004233605185</v>
      </c>
    </row>
    <row r="10" spans="1:13">
      <c r="A10" s="82" t="s">
        <v>551</v>
      </c>
      <c r="B10" s="205">
        <f>I12/100</f>
        <v>4.5317220543806644E-2</v>
      </c>
      <c r="C10" s="205">
        <f t="shared" ref="C10:F10" si="7">J12/100</f>
        <v>0.58167833069999997</v>
      </c>
      <c r="D10" s="205">
        <f t="shared" si="7"/>
        <v>2.5180385804741568E-2</v>
      </c>
      <c r="E10" s="205">
        <f t="shared" si="7"/>
        <v>9.1244573927555771E-3</v>
      </c>
      <c r="F10" s="206">
        <f t="shared" si="7"/>
        <v>0.33642004233605183</v>
      </c>
      <c r="H10" s="82" t="str">
        <f>'ST3 - PAF% (45+)'!V14</f>
        <v>Hearing loss (≥55)</v>
      </c>
      <c r="I10" s="8">
        <f>'Manuscript Table 2 - PAF'!AJ14</f>
        <v>19.470000000000002</v>
      </c>
      <c r="J10" s="8">
        <f>'Manuscript Table 2 - PAF'!AL14</f>
        <v>52.699392999999993</v>
      </c>
      <c r="K10" s="8">
        <f>'Manuscript Table 2 - PAF'!AK14</f>
        <v>15.470432402550088</v>
      </c>
      <c r="L10" s="8">
        <f>'Manuscript Table 2 - PAF'!AM14</f>
        <v>5.6059228956687672</v>
      </c>
      <c r="M10" s="550">
        <f>'Manuscript Table 2 - PAF'!$AM$18</f>
        <v>33.642004233605185</v>
      </c>
    </row>
    <row r="11" spans="1:13">
      <c r="A11" s="82" t="s">
        <v>417</v>
      </c>
      <c r="B11" s="205">
        <f>I7/100</f>
        <v>0.24099999999999999</v>
      </c>
      <c r="C11" s="205">
        <f t="shared" ref="C11:F11" si="8">J7/100</f>
        <v>0.52191220440000008</v>
      </c>
      <c r="D11" s="205">
        <f t="shared" si="8"/>
        <v>0.10754127621597501</v>
      </c>
      <c r="E11" s="205">
        <f t="shared" si="8"/>
        <v>3.8969053151300337E-2</v>
      </c>
      <c r="F11" s="206">
        <f t="shared" si="8"/>
        <v>0.33642004233605183</v>
      </c>
      <c r="H11" s="82" t="str">
        <f>'ST3 - PAF% (45+)'!V15</f>
        <v>Excessive alcohol</v>
      </c>
      <c r="I11" s="8">
        <f>'Manuscript Table 2 - PAF'!AJ15</f>
        <v>1.6</v>
      </c>
      <c r="J11" s="8">
        <f>'Manuscript Table 2 - PAF'!AL15</f>
        <v>62.457037689999993</v>
      </c>
      <c r="K11" s="8">
        <f>'Manuscript Table 2 - PAF'!AK15</f>
        <v>0.2871729419272494</v>
      </c>
      <c r="L11" s="8">
        <f>'Manuscript Table 2 - PAF'!AM15</f>
        <v>0.10406104550129831</v>
      </c>
      <c r="M11" s="550">
        <f>'Manuscript Table 2 - PAF'!$AM$18</f>
        <v>33.642004233605185</v>
      </c>
    </row>
    <row r="12" spans="1:13">
      <c r="A12" s="82" t="s">
        <v>418</v>
      </c>
      <c r="B12" s="205">
        <f>I11/100</f>
        <v>1.6E-2</v>
      </c>
      <c r="C12" s="205">
        <f t="shared" ref="C12:F12" si="9">J11/100</f>
        <v>0.62457037689999995</v>
      </c>
      <c r="D12" s="205">
        <f t="shared" si="9"/>
        <v>2.8717294192724938E-3</v>
      </c>
      <c r="E12" s="205">
        <f t="shared" si="9"/>
        <v>1.0406104550129832E-3</v>
      </c>
      <c r="F12" s="206">
        <f t="shared" si="9"/>
        <v>0.33642004233605183</v>
      </c>
      <c r="H12" s="82" t="str">
        <f>'ST3 - PAF% (45+)'!V16</f>
        <v>Social isolation</v>
      </c>
      <c r="I12" s="8">
        <f>'Manuscript Table 2 - PAF'!AJ16</f>
        <v>4.5317220543806647</v>
      </c>
      <c r="J12" s="8">
        <f>'Manuscript Table 2 - PAF'!AL16</f>
        <v>58.16783307</v>
      </c>
      <c r="K12" s="8">
        <f>'Manuscript Table 2 - PAF'!AK16</f>
        <v>2.518038580474157</v>
      </c>
      <c r="L12" s="8">
        <f>'Manuscript Table 2 - PAF'!AM16</f>
        <v>0.91244573927555772</v>
      </c>
      <c r="M12" s="550">
        <f>'Manuscript Table 2 - PAF'!$AM$18</f>
        <v>33.642004233605185</v>
      </c>
    </row>
    <row r="13" spans="1:13" ht="15" thickBot="1">
      <c r="A13" s="83" t="s">
        <v>383</v>
      </c>
      <c r="B13" s="207">
        <f>I13/100</f>
        <v>0.82399999999999995</v>
      </c>
      <c r="C13" s="207">
        <f t="shared" ref="C13:F13" si="10">J13/100</f>
        <v>0.54454162999999989</v>
      </c>
      <c r="D13" s="207">
        <f t="shared" si="10"/>
        <v>7.6127124907612781E-2</v>
      </c>
      <c r="E13" s="207">
        <f t="shared" si="10"/>
        <v>2.7585705518526845E-2</v>
      </c>
      <c r="F13" s="208">
        <f t="shared" si="10"/>
        <v>0.33642004233605183</v>
      </c>
      <c r="H13" s="83" t="str">
        <f>'ST3 - PAF% (45+)'!V17</f>
        <v>Air pollution</v>
      </c>
      <c r="I13" s="551">
        <f>'Manuscript Table 2 - PAF'!AJ17</f>
        <v>82.399999999999991</v>
      </c>
      <c r="J13" s="551">
        <f>'Manuscript Table 2 - PAF'!AL17</f>
        <v>54.454162999999987</v>
      </c>
      <c r="K13" s="551">
        <f>'Manuscript Table 2 - PAF'!AK17</f>
        <v>7.612712490761278</v>
      </c>
      <c r="L13" s="551">
        <f>'Manuscript Table 2 - PAF'!AM17</f>
        <v>2.7585705518526846</v>
      </c>
      <c r="M13" s="552">
        <f>'Manuscript Table 2 - PAF'!$AM$18</f>
        <v>33.642004233605185</v>
      </c>
    </row>
  </sheetData>
  <mergeCells count="2">
    <mergeCell ref="A1:F1"/>
    <mergeCell ref="H1:M1"/>
  </mergeCells>
  <pageMargins left="0.7" right="0.7" top="0.75" bottom="0.75" header="0.3" footer="0.3"/>
  <pageSetup paperSize="9" orientation="portrait" horizontalDpi="300" verticalDpi="300"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EBF5E9-ED9C-468A-9D0E-01791E75D832}">
  <sheetPr>
    <tabColor theme="0"/>
  </sheetPr>
  <dimension ref="A1:M13"/>
  <sheetViews>
    <sheetView zoomScale="70" zoomScaleNormal="70" workbookViewId="0">
      <selection activeCell="S24" sqref="S24"/>
    </sheetView>
  </sheetViews>
  <sheetFormatPr defaultRowHeight="14.4"/>
  <cols>
    <col min="1" max="1" width="11.6640625" bestFit="1" customWidth="1"/>
    <col min="2" max="2" width="9.5546875" style="1" bestFit="1" customWidth="1"/>
    <col min="8" max="8" width="22.33203125" bestFit="1" customWidth="1"/>
    <col min="9" max="9" width="4.5546875" bestFit="1" customWidth="1"/>
    <col min="10" max="10" width="6.33203125" bestFit="1" customWidth="1"/>
    <col min="11" max="11" width="9.5546875" bestFit="1" customWidth="1"/>
    <col min="12" max="12" width="10.88671875" bestFit="1" customWidth="1"/>
    <col min="13" max="13" width="9.77734375" bestFit="1" customWidth="1"/>
    <col min="15" max="15" width="25" bestFit="1" customWidth="1"/>
  </cols>
  <sheetData>
    <row r="1" spans="1:13" ht="15" thickBot="1">
      <c r="A1" s="825" t="s">
        <v>609</v>
      </c>
      <c r="B1" s="826"/>
      <c r="C1" s="826"/>
      <c r="D1" s="826"/>
      <c r="E1" s="826"/>
      <c r="F1" s="827"/>
      <c r="H1" s="828" t="s">
        <v>608</v>
      </c>
      <c r="I1" s="829"/>
      <c r="J1" s="829"/>
      <c r="K1" s="829"/>
      <c r="L1" s="829"/>
      <c r="M1" s="830"/>
    </row>
    <row r="2" spans="1:13">
      <c r="A2" s="204" t="s">
        <v>542</v>
      </c>
      <c r="B2" s="80" t="s">
        <v>543</v>
      </c>
      <c r="C2" s="80" t="s">
        <v>544</v>
      </c>
      <c r="D2" s="80" t="s">
        <v>545</v>
      </c>
      <c r="E2" s="80" t="s">
        <v>546</v>
      </c>
      <c r="F2" s="81" t="s">
        <v>552</v>
      </c>
      <c r="H2" s="204" t="s">
        <v>542</v>
      </c>
      <c r="I2" s="554" t="s">
        <v>543</v>
      </c>
      <c r="J2" s="554" t="s">
        <v>544</v>
      </c>
      <c r="K2" s="554" t="s">
        <v>545</v>
      </c>
      <c r="L2" s="554" t="s">
        <v>546</v>
      </c>
      <c r="M2" s="555" t="s">
        <v>552</v>
      </c>
    </row>
    <row r="3" spans="1:13">
      <c r="A3" s="82" t="s">
        <v>434</v>
      </c>
      <c r="B3" s="205">
        <f>I6/100</f>
        <v>0.22613065326633167</v>
      </c>
      <c r="C3" s="205">
        <f t="shared" ref="C3:F3" si="0">J6/100</f>
        <v>0.59886500490000005</v>
      </c>
      <c r="D3" s="205">
        <f t="shared" si="0"/>
        <v>0.11771225892263358</v>
      </c>
      <c r="E3" s="205">
        <f t="shared" si="0"/>
        <v>3.7847429272429255E-2</v>
      </c>
      <c r="F3" s="206">
        <f t="shared" si="0"/>
        <v>0.44896716513512813</v>
      </c>
      <c r="H3" s="82" t="str">
        <f>'ST3 - PAF% (45+)'!V7</f>
        <v>Obesity</v>
      </c>
      <c r="I3" s="8">
        <f>'Manuscript Table 2 - PAF'!AO7</f>
        <v>51.572327044025158</v>
      </c>
      <c r="J3" s="8">
        <f>'Manuscript Table 2 - PAF'!AQ7</f>
        <v>64.39629699999999</v>
      </c>
      <c r="K3" s="8">
        <f>'Manuscript Table 2 - PAF'!AP7</f>
        <v>23.631123919308362</v>
      </c>
      <c r="L3" s="8">
        <f>'Manuscript Table 2 - PAF'!AR7</f>
        <v>7.5979961590225216</v>
      </c>
      <c r="M3" s="550">
        <f>'Manuscript Table 2 - PAF'!$AR$18</f>
        <v>44.896716513512814</v>
      </c>
    </row>
    <row r="4" spans="1:13">
      <c r="A4" s="82" t="s">
        <v>61</v>
      </c>
      <c r="B4" s="205">
        <f>I8/100</f>
        <v>0.27603074772886094</v>
      </c>
      <c r="C4" s="205">
        <f t="shared" ref="C4:F4" si="1">J8/100</f>
        <v>0.51437666596900011</v>
      </c>
      <c r="D4" s="205">
        <f t="shared" si="1"/>
        <v>0.1420863309352518</v>
      </c>
      <c r="E4" s="205">
        <f t="shared" si="1"/>
        <v>4.5684301786998664E-2</v>
      </c>
      <c r="F4" s="206">
        <f t="shared" si="1"/>
        <v>0.44896716513512813</v>
      </c>
      <c r="H4" s="82" t="str">
        <f>'ST3 - PAF% (45+)'!V8</f>
        <v>Physical inactivity</v>
      </c>
      <c r="I4" s="8">
        <f>'Manuscript Table 2 - PAF'!AO8</f>
        <v>85.521885521885537</v>
      </c>
      <c r="J4" s="8">
        <f>'Manuscript Table 2 - PAF'!AQ8</f>
        <v>51.326884860900002</v>
      </c>
      <c r="K4" s="8">
        <f>'Manuscript Table 2 - PAF'!AP8</f>
        <v>24.527342955885338</v>
      </c>
      <c r="L4" s="8">
        <f>'Manuscript Table 2 - PAF'!AR8</f>
        <v>7.8861529483824597</v>
      </c>
      <c r="M4" s="550">
        <f>'Manuscript Table 2 - PAF'!$AR$18</f>
        <v>44.896716513512814</v>
      </c>
    </row>
    <row r="5" spans="1:13">
      <c r="A5" s="82" t="s">
        <v>415</v>
      </c>
      <c r="B5" s="205">
        <f>I3/100</f>
        <v>0.51572327044025157</v>
      </c>
      <c r="C5" s="205">
        <f t="shared" ref="C5:F5" si="2">J3/100</f>
        <v>0.64396296999999991</v>
      </c>
      <c r="D5" s="205">
        <f t="shared" si="2"/>
        <v>0.23631123919308361</v>
      </c>
      <c r="E5" s="205">
        <f t="shared" si="2"/>
        <v>7.5979961590225215E-2</v>
      </c>
      <c r="F5" s="206">
        <f t="shared" si="2"/>
        <v>0.44896716513512813</v>
      </c>
      <c r="H5" s="82" t="str">
        <f>'ST3 - PAF% (45+)'!V9</f>
        <v>Smoker (daily)</v>
      </c>
      <c r="I5" s="8">
        <f>'Manuscript Table 2 - PAF'!AO9</f>
        <v>19.553072625698327</v>
      </c>
      <c r="J5" s="8">
        <f>'Manuscript Table 2 - PAF'!AQ9</f>
        <v>72.71567306</v>
      </c>
      <c r="K5" s="8">
        <f>'Manuscript Table 2 - PAF'!AP9</f>
        <v>10.500000000000002</v>
      </c>
      <c r="L5" s="8">
        <f>'Manuscript Table 2 - PAF'!AR9</f>
        <v>3.376012073829092</v>
      </c>
      <c r="M5" s="550">
        <f>'Manuscript Table 2 - PAF'!$AR$18</f>
        <v>44.896716513512814</v>
      </c>
    </row>
    <row r="6" spans="1:13">
      <c r="A6" s="82" t="s">
        <v>548</v>
      </c>
      <c r="B6" s="205">
        <f>I10/100</f>
        <v>0.29200819672131151</v>
      </c>
      <c r="C6" s="205">
        <f t="shared" ref="C6:F6" si="3">J10/100</f>
        <v>0.60112294522499998</v>
      </c>
      <c r="D6" s="205">
        <f t="shared" si="3"/>
        <v>0.21537101053139324</v>
      </c>
      <c r="E6" s="205">
        <f t="shared" si="3"/>
        <v>6.9247155419691037E-2</v>
      </c>
      <c r="F6" s="206">
        <f t="shared" si="3"/>
        <v>0.44896716513512813</v>
      </c>
      <c r="H6" s="82" t="str">
        <f>'ST3 - PAF% (45+)'!V10</f>
        <v>Low Education (≤Grade 8)</v>
      </c>
      <c r="I6" s="8">
        <f>'Manuscript Table 2 - PAF'!AO10</f>
        <v>22.613065326633166</v>
      </c>
      <c r="J6" s="8">
        <f>'Manuscript Table 2 - PAF'!AQ10</f>
        <v>59.886500490000003</v>
      </c>
      <c r="K6" s="8">
        <f>'Manuscript Table 2 - PAF'!AP10</f>
        <v>11.771225892263358</v>
      </c>
      <c r="L6" s="8">
        <f>'Manuscript Table 2 - PAF'!AR10</f>
        <v>3.7847429272429252</v>
      </c>
      <c r="M6" s="550">
        <f>'Manuscript Table 2 - PAF'!$AR$18</f>
        <v>44.896716513512814</v>
      </c>
    </row>
    <row r="7" spans="1:13">
      <c r="A7" s="82" t="s">
        <v>549</v>
      </c>
      <c r="B7" s="205">
        <f>I5/100</f>
        <v>0.19553072625698328</v>
      </c>
      <c r="C7" s="205">
        <f t="shared" ref="C7:F7" si="4">J5/100</f>
        <v>0.72715673059999997</v>
      </c>
      <c r="D7" s="205">
        <f t="shared" si="4"/>
        <v>0.10500000000000002</v>
      </c>
      <c r="E7" s="205">
        <f t="shared" si="4"/>
        <v>3.3760120738290919E-2</v>
      </c>
      <c r="F7" s="206">
        <f t="shared" si="4"/>
        <v>0.44896716513512813</v>
      </c>
      <c r="H7" s="82" t="str">
        <f>'ST3 - PAF% (45+)'!V11</f>
        <v>Diabetes mellitus</v>
      </c>
      <c r="I7" s="8">
        <f>'Manuscript Table 2 - PAF'!AO11</f>
        <v>37.709497206703915</v>
      </c>
      <c r="J7" s="8">
        <f>'Manuscript Table 2 - PAF'!AQ11</f>
        <v>58.790227380000005</v>
      </c>
      <c r="K7" s="8">
        <f>'Manuscript Table 2 - PAF'!AP11</f>
        <v>15.863689776733256</v>
      </c>
      <c r="L7" s="8">
        <f>'Manuscript Table 2 - PAF'!AR11</f>
        <v>5.1005722115933905</v>
      </c>
      <c r="M7" s="550">
        <f>'Manuscript Table 2 - PAF'!$AR$18</f>
        <v>44.896716513512814</v>
      </c>
    </row>
    <row r="8" spans="1:13">
      <c r="A8" s="82" t="s">
        <v>4</v>
      </c>
      <c r="B8" s="205">
        <f>I9/100</f>
        <v>0.11734693877551018</v>
      </c>
      <c r="C8" s="205">
        <f t="shared" ref="C8:F8" si="5">J9/100</f>
        <v>0.66346057889999999</v>
      </c>
      <c r="D8" s="205">
        <f t="shared" si="5"/>
        <v>9.5523765574526978E-2</v>
      </c>
      <c r="E8" s="205">
        <f t="shared" si="5"/>
        <v>3.0713274849259314E-2</v>
      </c>
      <c r="F8" s="206">
        <f t="shared" si="5"/>
        <v>0.44896716513512813</v>
      </c>
      <c r="H8" s="82" t="str">
        <f>'ST3 - PAF% (45+)'!V12</f>
        <v>Hypertension</v>
      </c>
      <c r="I8" s="8">
        <f>'Manuscript Table 2 - PAF'!AO12</f>
        <v>27.603074772886092</v>
      </c>
      <c r="J8" s="8">
        <f>'Manuscript Table 2 - PAF'!AQ12</f>
        <v>51.437666596900009</v>
      </c>
      <c r="K8" s="8">
        <f>'Manuscript Table 2 - PAF'!AP12</f>
        <v>14.208633093525179</v>
      </c>
      <c r="L8" s="8">
        <f>'Manuscript Table 2 - PAF'!AR12</f>
        <v>4.5684301786998667</v>
      </c>
      <c r="M8" s="550">
        <f>'Manuscript Table 2 - PAF'!$AR$18</f>
        <v>44.896716513512814</v>
      </c>
    </row>
    <row r="9" spans="1:13">
      <c r="A9" s="82" t="s">
        <v>550</v>
      </c>
      <c r="B9" s="205">
        <f>I4/100</f>
        <v>0.85521885521885532</v>
      </c>
      <c r="C9" s="205">
        <f t="shared" ref="C9:F9" si="6">J4/100</f>
        <v>0.51326884860900002</v>
      </c>
      <c r="D9" s="205">
        <f t="shared" si="6"/>
        <v>0.24527342955885337</v>
      </c>
      <c r="E9" s="205">
        <f t="shared" si="6"/>
        <v>7.8861529483824591E-2</v>
      </c>
      <c r="F9" s="206">
        <f t="shared" si="6"/>
        <v>0.44896716513512813</v>
      </c>
      <c r="H9" s="82" t="str">
        <f>'ST3 - PAF% (45+)'!V13</f>
        <v>Depression</v>
      </c>
      <c r="I9" s="8">
        <f>'Manuscript Table 2 - PAF'!AO13</f>
        <v>11.734693877551019</v>
      </c>
      <c r="J9" s="8">
        <f>'Manuscript Table 2 - PAF'!AQ13</f>
        <v>66.346057889999997</v>
      </c>
      <c r="K9" s="8">
        <f>'Manuscript Table 2 - PAF'!AP13</f>
        <v>9.552376557452698</v>
      </c>
      <c r="L9" s="8">
        <f>'Manuscript Table 2 - PAF'!AR13</f>
        <v>3.0713274849259316</v>
      </c>
      <c r="M9" s="550">
        <f>'Manuscript Table 2 - PAF'!$AR$18</f>
        <v>44.896716513512814</v>
      </c>
    </row>
    <row r="10" spans="1:13">
      <c r="A10" s="82" t="s">
        <v>551</v>
      </c>
      <c r="B10" s="205">
        <f>I12/100</f>
        <v>4.3290043290043295E-2</v>
      </c>
      <c r="C10" s="205">
        <f t="shared" ref="C10:F10" si="7">J12/100</f>
        <v>0.57398804816029991</v>
      </c>
      <c r="D10" s="205">
        <f t="shared" si="7"/>
        <v>2.4081115335868195E-2</v>
      </c>
      <c r="E10" s="205">
        <f t="shared" si="7"/>
        <v>7.7426796309678029E-3</v>
      </c>
      <c r="F10" s="206">
        <f t="shared" si="7"/>
        <v>0.44896716513512813</v>
      </c>
      <c r="H10" s="82" t="str">
        <f>'ST3 - PAF% (45+)'!V14</f>
        <v>Hearing loss (≥55)</v>
      </c>
      <c r="I10" s="8">
        <f>'Manuscript Table 2 - PAF'!AO14</f>
        <v>29.20081967213115</v>
      </c>
      <c r="J10" s="8">
        <f>'Manuscript Table 2 - PAF'!AQ14</f>
        <v>60.112294522500001</v>
      </c>
      <c r="K10" s="8">
        <f>'Manuscript Table 2 - PAF'!AP14</f>
        <v>21.537101053139324</v>
      </c>
      <c r="L10" s="8">
        <f>'Manuscript Table 2 - PAF'!AR14</f>
        <v>6.9247155419691042</v>
      </c>
      <c r="M10" s="550">
        <f>'Manuscript Table 2 - PAF'!$AR$18</f>
        <v>44.896716513512814</v>
      </c>
    </row>
    <row r="11" spans="1:13">
      <c r="A11" s="82" t="s">
        <v>417</v>
      </c>
      <c r="B11" s="205">
        <f>I7/100</f>
        <v>0.37709497206703912</v>
      </c>
      <c r="C11" s="205">
        <f t="shared" ref="C11:F11" si="8">J7/100</f>
        <v>0.58790227380000004</v>
      </c>
      <c r="D11" s="205">
        <f t="shared" si="8"/>
        <v>0.15863689776733256</v>
      </c>
      <c r="E11" s="205">
        <f t="shared" si="8"/>
        <v>5.1005722115933905E-2</v>
      </c>
      <c r="F11" s="206">
        <f t="shared" si="8"/>
        <v>0.44896716513512813</v>
      </c>
      <c r="H11" s="82" t="str">
        <f>'ST3 - PAF% (45+)'!V15</f>
        <v>Excessive alcohol</v>
      </c>
      <c r="I11" s="8">
        <f>'Manuscript Table 2 - PAF'!AO15</f>
        <v>12.89</v>
      </c>
      <c r="J11" s="8">
        <f>'Manuscript Table 2 - PAF'!AQ15</f>
        <v>44.844660359999992</v>
      </c>
      <c r="K11" s="8">
        <f>'Manuscript Table 2 - PAF'!AP15</f>
        <v>2.2675874363028994</v>
      </c>
      <c r="L11" s="8">
        <f>'Manuscript Table 2 - PAF'!AR15</f>
        <v>0.72908595842111856</v>
      </c>
      <c r="M11" s="550">
        <f>'Manuscript Table 2 - PAF'!$AR$18</f>
        <v>44.896716513512814</v>
      </c>
    </row>
    <row r="12" spans="1:13">
      <c r="A12" s="82" t="s">
        <v>418</v>
      </c>
      <c r="B12" s="205">
        <f>I11/100</f>
        <v>0.12890000000000001</v>
      </c>
      <c r="C12" s="205">
        <f t="shared" ref="C12:F12" si="9">J11/100</f>
        <v>0.44844660359999994</v>
      </c>
      <c r="D12" s="205">
        <f t="shared" si="9"/>
        <v>2.2675874363028994E-2</v>
      </c>
      <c r="E12" s="205">
        <f t="shared" si="9"/>
        <v>7.2908595842111857E-3</v>
      </c>
      <c r="F12" s="206">
        <f t="shared" si="9"/>
        <v>0.44896716513512813</v>
      </c>
      <c r="H12" s="82" t="str">
        <f>'ST3 - PAF% (45+)'!V16</f>
        <v>Social isolation</v>
      </c>
      <c r="I12" s="8">
        <f>'Manuscript Table 2 - PAF'!AO16</f>
        <v>4.3290043290043299</v>
      </c>
      <c r="J12" s="8">
        <f>'Manuscript Table 2 - PAF'!AQ16</f>
        <v>57.398804816029994</v>
      </c>
      <c r="K12" s="8">
        <f>'Manuscript Table 2 - PAF'!AP16</f>
        <v>2.4081115335868195</v>
      </c>
      <c r="L12" s="8">
        <f>'Manuscript Table 2 - PAF'!AR16</f>
        <v>0.77426796309678025</v>
      </c>
      <c r="M12" s="550">
        <f>'Manuscript Table 2 - PAF'!$AR$18</f>
        <v>44.896716513512814</v>
      </c>
    </row>
    <row r="13" spans="1:13" ht="15" thickBot="1">
      <c r="A13" s="83" t="s">
        <v>383</v>
      </c>
      <c r="B13" s="207">
        <f>I13/100</f>
        <v>0.34871099050203536</v>
      </c>
      <c r="C13" s="207">
        <f t="shared" ref="C13:F13" si="10">J13/100</f>
        <v>0.44131786000000006</v>
      </c>
      <c r="D13" s="207">
        <f t="shared" si="10"/>
        <v>3.3696079716795634E-2</v>
      </c>
      <c r="E13" s="207">
        <f t="shared" si="10"/>
        <v>1.0834130663296153E-2</v>
      </c>
      <c r="F13" s="208">
        <f t="shared" si="10"/>
        <v>0.44896716513512813</v>
      </c>
      <c r="H13" s="83" t="str">
        <f>'ST3 - PAF% (45+)'!V17</f>
        <v>Air pollution</v>
      </c>
      <c r="I13" s="551">
        <f>'Manuscript Table 2 - PAF'!AO17</f>
        <v>34.871099050203533</v>
      </c>
      <c r="J13" s="551">
        <f>'Manuscript Table 2 - PAF'!AQ17</f>
        <v>44.131786000000005</v>
      </c>
      <c r="K13" s="551">
        <f>'Manuscript Table 2 - PAF'!AP17</f>
        <v>3.3696079716795633</v>
      </c>
      <c r="L13" s="551">
        <f>'Manuscript Table 2 - PAF'!AR17</f>
        <v>1.0834130663296153</v>
      </c>
      <c r="M13" s="552">
        <f>'Manuscript Table 2 - PAF'!$AR$18</f>
        <v>44.896716513512814</v>
      </c>
    </row>
  </sheetData>
  <mergeCells count="2">
    <mergeCell ref="A1:F1"/>
    <mergeCell ref="H1:M1"/>
  </mergeCells>
  <pageMargins left="0.7" right="0.7" top="0.75" bottom="0.75" header="0.3" footer="0.3"/>
  <pageSetup paperSize="9" orientation="portrait" horizontalDpi="300" verticalDpi="300"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B66190-52D9-4647-AFC3-847AA078FA18}">
  <sheetPr>
    <tabColor theme="0"/>
  </sheetPr>
  <dimension ref="A1:M13"/>
  <sheetViews>
    <sheetView zoomScale="110" zoomScaleNormal="110" workbookViewId="0">
      <selection activeCell="M19" sqref="M19"/>
    </sheetView>
  </sheetViews>
  <sheetFormatPr defaultRowHeight="14.4"/>
  <cols>
    <col min="1" max="1" width="11.6640625" bestFit="1" customWidth="1"/>
    <col min="2" max="2" width="9.5546875" style="1" bestFit="1" customWidth="1"/>
    <col min="8" max="8" width="22.33203125" bestFit="1" customWidth="1"/>
    <col min="9" max="9" width="4.5546875" bestFit="1" customWidth="1"/>
    <col min="10" max="10" width="6.33203125" bestFit="1" customWidth="1"/>
    <col min="11" max="11" width="9.5546875" bestFit="1" customWidth="1"/>
    <col min="12" max="12" width="10.88671875" bestFit="1" customWidth="1"/>
    <col min="13" max="13" width="9.77734375" bestFit="1" customWidth="1"/>
  </cols>
  <sheetData>
    <row r="1" spans="1:13" ht="15" thickBot="1">
      <c r="A1" s="825" t="s">
        <v>553</v>
      </c>
      <c r="B1" s="826"/>
      <c r="C1" s="826"/>
      <c r="D1" s="826"/>
      <c r="E1" s="826"/>
      <c r="F1" s="827"/>
      <c r="H1" s="828" t="s">
        <v>547</v>
      </c>
      <c r="I1" s="829"/>
      <c r="J1" s="829"/>
      <c r="K1" s="829"/>
      <c r="L1" s="829"/>
      <c r="M1" s="830"/>
    </row>
    <row r="2" spans="1:13">
      <c r="A2" s="204" t="s">
        <v>542</v>
      </c>
      <c r="B2" s="80" t="s">
        <v>543</v>
      </c>
      <c r="C2" s="80" t="s">
        <v>544</v>
      </c>
      <c r="D2" s="80" t="s">
        <v>545</v>
      </c>
      <c r="E2" s="80" t="s">
        <v>546</v>
      </c>
      <c r="F2" s="81" t="s">
        <v>552</v>
      </c>
      <c r="H2" s="82" t="s">
        <v>542</v>
      </c>
      <c r="I2" s="3" t="s">
        <v>543</v>
      </c>
      <c r="J2" s="3" t="s">
        <v>544</v>
      </c>
      <c r="K2" s="3" t="s">
        <v>545</v>
      </c>
      <c r="L2" s="3" t="s">
        <v>546</v>
      </c>
      <c r="M2" s="553" t="s">
        <v>552</v>
      </c>
    </row>
    <row r="3" spans="1:13">
      <c r="A3" s="82" t="s">
        <v>434</v>
      </c>
      <c r="B3" s="205">
        <f>I6/100</f>
        <v>9.9773290011178781E-2</v>
      </c>
      <c r="C3" s="205">
        <f t="shared" ref="C3:F3" si="0">J6/100</f>
        <v>0.69714299000000002</v>
      </c>
      <c r="D3" s="205">
        <f t="shared" si="0"/>
        <v>5.5593651795977375E-2</v>
      </c>
      <c r="E3" s="205">
        <f t="shared" si="0"/>
        <v>1.9189431573800039E-2</v>
      </c>
      <c r="F3" s="206">
        <f t="shared" si="0"/>
        <v>0.40150678992151356</v>
      </c>
      <c r="H3" s="82" t="str">
        <f>'ST3 - PAF% (45+)'!V7</f>
        <v>Obesity</v>
      </c>
      <c r="I3" s="8">
        <f>'ST3 - PAF% (45+)'!Z7</f>
        <v>38.160066868665766</v>
      </c>
      <c r="J3" s="8">
        <f>'ST3 - PAF% (45+)'!AB7</f>
        <v>67.690728000000007</v>
      </c>
      <c r="K3" s="8">
        <f>'ST3 - PAF% (45+)'!AA7</f>
        <v>18.630413232696107</v>
      </c>
      <c r="L3" s="8">
        <f>'ST3 - PAF% (45+)'!AC7</f>
        <v>6.4307169680533391</v>
      </c>
      <c r="M3" s="550">
        <f>'ST3 - PAF% (45+)'!$AC$18</f>
        <v>40.150678992151356</v>
      </c>
    </row>
    <row r="4" spans="1:13">
      <c r="A4" s="82" t="s">
        <v>61</v>
      </c>
      <c r="B4" s="205">
        <f>I8/100</f>
        <v>0.24714697767745167</v>
      </c>
      <c r="C4" s="205">
        <f t="shared" ref="C4:F4" si="1">J8/100</f>
        <v>0.52206277999999995</v>
      </c>
      <c r="D4" s="205">
        <f t="shared" si="1"/>
        <v>0.1291384761561522</v>
      </c>
      <c r="E4" s="205">
        <f t="shared" si="1"/>
        <v>4.4575124527484258E-2</v>
      </c>
      <c r="F4" s="206">
        <f t="shared" si="1"/>
        <v>0.40150678992151356</v>
      </c>
      <c r="H4" s="82" t="str">
        <f>'ST3 - PAF% (45+)'!V8</f>
        <v>Physical inactivity</v>
      </c>
      <c r="I4" s="8">
        <f>'ST3 - PAF% (45+)'!Z8</f>
        <v>84.707211684330574</v>
      </c>
      <c r="J4" s="8">
        <f>'ST3 - PAF% (45+)'!AB8</f>
        <v>57.998970999999997</v>
      </c>
      <c r="K4" s="8">
        <f>'ST3 - PAF% (45+)'!AA8</f>
        <v>24.350591686471859</v>
      </c>
      <c r="L4" s="8">
        <f>'ST3 - PAF% (45+)'!AC8</f>
        <v>8.4051685372988327</v>
      </c>
      <c r="M4" s="550">
        <f>'ST3 - PAF% (45+)'!$AC$18</f>
        <v>40.150678992151356</v>
      </c>
    </row>
    <row r="5" spans="1:13">
      <c r="A5" s="82" t="s">
        <v>415</v>
      </c>
      <c r="B5" s="205">
        <f>I3/100</f>
        <v>0.38160066868665765</v>
      </c>
      <c r="C5" s="205">
        <f t="shared" ref="C5:F5" si="2">J3/100</f>
        <v>0.67690728000000011</v>
      </c>
      <c r="D5" s="205">
        <f t="shared" si="2"/>
        <v>0.18630413232696108</v>
      </c>
      <c r="E5" s="205">
        <f t="shared" si="2"/>
        <v>6.4307169680533391E-2</v>
      </c>
      <c r="F5" s="206">
        <f t="shared" si="2"/>
        <v>0.40150678992151356</v>
      </c>
      <c r="H5" s="82" t="str">
        <f>'ST3 - PAF% (45+)'!V9</f>
        <v>Smoker (daily)</v>
      </c>
      <c r="I5" s="8">
        <f>'ST3 - PAF% (45+)'!Z9</f>
        <v>12.630952256608976</v>
      </c>
      <c r="J5" s="8">
        <f>'ST3 - PAF% (45+)'!AB9</f>
        <v>69.871117999999996</v>
      </c>
      <c r="K5" s="8">
        <f>'ST3 - PAF% (45+)'!AA9</f>
        <v>7.044684883413856</v>
      </c>
      <c r="L5" s="8">
        <f>'ST3 - PAF% (45+)'!AC9</f>
        <v>2.4316355224399064</v>
      </c>
      <c r="M5" s="550">
        <f>'ST3 - PAF% (45+)'!$AC$18</f>
        <v>40.150678992151356</v>
      </c>
    </row>
    <row r="6" spans="1:13">
      <c r="A6" s="82" t="s">
        <v>548</v>
      </c>
      <c r="B6" s="205">
        <f>I10/100</f>
        <v>0.26559128099237705</v>
      </c>
      <c r="C6" s="205">
        <f t="shared" ref="C6:F6" si="3">J10/100</f>
        <v>0.52699392999999994</v>
      </c>
      <c r="D6" s="205">
        <f t="shared" si="3"/>
        <v>0.19977965397126007</v>
      </c>
      <c r="E6" s="205">
        <f t="shared" si="3"/>
        <v>6.8958556883222014E-2</v>
      </c>
      <c r="F6" s="206">
        <f t="shared" si="3"/>
        <v>0.40150678992151356</v>
      </c>
      <c r="H6" s="82" t="str">
        <f>'ST3 - PAF% (45+)'!V10</f>
        <v>Low Education (≤Grade 8)</v>
      </c>
      <c r="I6" s="8">
        <f>'ST3 - PAF% (45+)'!Z10</f>
        <v>9.9773290011178783</v>
      </c>
      <c r="J6" s="8">
        <f>'ST3 - PAF% (45+)'!AB10</f>
        <v>69.714298999999997</v>
      </c>
      <c r="K6" s="8">
        <f>'ST3 - PAF% (45+)'!AA10</f>
        <v>5.5593651795977372</v>
      </c>
      <c r="L6" s="8">
        <f>'ST3 - PAF% (45+)'!AC10</f>
        <v>1.9189431573800038</v>
      </c>
      <c r="M6" s="550">
        <f>'ST3 - PAF% (45+)'!$AC$18</f>
        <v>40.150678992151356</v>
      </c>
    </row>
    <row r="7" spans="1:13">
      <c r="A7" s="82" t="s">
        <v>549</v>
      </c>
      <c r="B7" s="205">
        <f>I5/100</f>
        <v>0.12630952256608977</v>
      </c>
      <c r="C7" s="205">
        <f t="shared" ref="C7:F7" si="4">J5/100</f>
        <v>0.69871117999999999</v>
      </c>
      <c r="D7" s="205">
        <f t="shared" si="4"/>
        <v>7.0446848834138556E-2</v>
      </c>
      <c r="E7" s="205">
        <f t="shared" si="4"/>
        <v>2.4316355224399063E-2</v>
      </c>
      <c r="F7" s="206">
        <f t="shared" si="4"/>
        <v>0.40150678992151356</v>
      </c>
      <c r="H7" s="82" t="str">
        <f>'ST3 - PAF% (45+)'!V11</f>
        <v>Diabetes mellitus</v>
      </c>
      <c r="I7" s="8">
        <f>'ST3 - PAF% (45+)'!Z11</f>
        <v>10.848800267536159</v>
      </c>
      <c r="J7" s="8">
        <f>'ST3 - PAF% (45+)'!AB11</f>
        <v>52.191220440000009</v>
      </c>
      <c r="K7" s="8">
        <f>'ST3 - PAF% (45+)'!AA11</f>
        <v>5.1452985522187582</v>
      </c>
      <c r="L7" s="8">
        <f>'ST3 - PAF% (45+)'!AC11</f>
        <v>1.7760185075972741</v>
      </c>
      <c r="M7" s="550">
        <f>'ST3 - PAF% (45+)'!$AC$18</f>
        <v>40.150678992151356</v>
      </c>
    </row>
    <row r="8" spans="1:13">
      <c r="A8" s="82" t="s">
        <v>4</v>
      </c>
      <c r="B8" s="205">
        <f>I9/100</f>
        <v>0.13768706629880445</v>
      </c>
      <c r="C8" s="205">
        <f t="shared" ref="C8:F8" si="5">J9/100</f>
        <v>0.42395122569999999</v>
      </c>
      <c r="D8" s="205">
        <f t="shared" si="5"/>
        <v>0.11025565923260387</v>
      </c>
      <c r="E8" s="205">
        <f t="shared" si="5"/>
        <v>3.8057284602076753E-2</v>
      </c>
      <c r="F8" s="206">
        <f t="shared" si="5"/>
        <v>0.40150678992151356</v>
      </c>
      <c r="H8" s="82" t="str">
        <f>'ST3 - PAF% (45+)'!V12</f>
        <v>Hypertension</v>
      </c>
      <c r="I8" s="8">
        <f>'ST3 - PAF% (45+)'!Z12</f>
        <v>24.714697767745168</v>
      </c>
      <c r="J8" s="8">
        <f>'ST3 - PAF% (45+)'!AB12</f>
        <v>52.206277999999998</v>
      </c>
      <c r="K8" s="8">
        <f>'ST3 - PAF% (45+)'!AA12</f>
        <v>12.91384761561522</v>
      </c>
      <c r="L8" s="8">
        <f>'ST3 - PAF% (45+)'!AC12</f>
        <v>4.4575124527484258</v>
      </c>
      <c r="M8" s="550">
        <f>'ST3 - PAF% (45+)'!$AC$18</f>
        <v>40.150678992151356</v>
      </c>
    </row>
    <row r="9" spans="1:13">
      <c r="A9" s="82" t="s">
        <v>550</v>
      </c>
      <c r="B9" s="205">
        <f>I4/100</f>
        <v>0.84707211684330574</v>
      </c>
      <c r="C9" s="205">
        <f t="shared" ref="C9:F9" si="6">J4/100</f>
        <v>0.57998970999999999</v>
      </c>
      <c r="D9" s="205">
        <f t="shared" si="6"/>
        <v>0.24350591686471859</v>
      </c>
      <c r="E9" s="205">
        <f t="shared" si="6"/>
        <v>8.4051685372988322E-2</v>
      </c>
      <c r="F9" s="206">
        <f t="shared" si="6"/>
        <v>0.40150678992151356</v>
      </c>
      <c r="H9" s="82" t="str">
        <f>'ST3 - PAF% (45+)'!V13</f>
        <v>Depression</v>
      </c>
      <c r="I9" s="8">
        <f>'ST3 - PAF% (45+)'!Z13</f>
        <v>13.768706629880445</v>
      </c>
      <c r="J9" s="8">
        <f>'ST3 - PAF% (45+)'!AB13</f>
        <v>42.395122569999998</v>
      </c>
      <c r="K9" s="8">
        <f>'ST3 - PAF% (45+)'!AA13</f>
        <v>11.025565923260388</v>
      </c>
      <c r="L9" s="8">
        <f>'ST3 - PAF% (45+)'!AC13</f>
        <v>3.8057284602076753</v>
      </c>
      <c r="M9" s="550">
        <f>'ST3 - PAF% (45+)'!$AC$18</f>
        <v>40.150678992151356</v>
      </c>
    </row>
    <row r="10" spans="1:13">
      <c r="A10" s="82" t="s">
        <v>551</v>
      </c>
      <c r="B10" s="205">
        <f>I12/100</f>
        <v>7.0323873826352981E-2</v>
      </c>
      <c r="C10" s="205">
        <f t="shared" ref="C10:F10" si="7">J12/100</f>
        <v>0.58167833069999997</v>
      </c>
      <c r="D10" s="205">
        <f t="shared" si="7"/>
        <v>3.8539757025131044E-2</v>
      </c>
      <c r="E10" s="205">
        <f t="shared" si="7"/>
        <v>1.3302886326279144E-2</v>
      </c>
      <c r="F10" s="206">
        <f t="shared" si="7"/>
        <v>0.40150678992151356</v>
      </c>
      <c r="H10" s="82" t="str">
        <f>'ST3 - PAF% (45+)'!V14</f>
        <v>Hearing loss (≥55)</v>
      </c>
      <c r="I10" s="8">
        <f>'ST3 - PAF% (45+)'!Z14</f>
        <v>26.559128099237704</v>
      </c>
      <c r="J10" s="8">
        <f>'ST3 - PAF% (45+)'!AB14</f>
        <v>52.699392999999993</v>
      </c>
      <c r="K10" s="8">
        <f>'ST3 - PAF% (45+)'!AA14</f>
        <v>19.977965397126006</v>
      </c>
      <c r="L10" s="8">
        <f>'ST3 - PAF% (45+)'!AC14</f>
        <v>6.895855688322202</v>
      </c>
      <c r="M10" s="550">
        <f>'ST3 - PAF% (45+)'!$AC$18</f>
        <v>40.150678992151356</v>
      </c>
    </row>
    <row r="11" spans="1:13">
      <c r="A11" s="82" t="s">
        <v>417</v>
      </c>
      <c r="B11" s="205">
        <f>I7/100</f>
        <v>0.10848800267536159</v>
      </c>
      <c r="C11" s="205">
        <f t="shared" ref="C11:F11" si="8">J7/100</f>
        <v>0.52191220440000008</v>
      </c>
      <c r="D11" s="205">
        <f t="shared" si="8"/>
        <v>5.1452985522187585E-2</v>
      </c>
      <c r="E11" s="205">
        <f t="shared" si="8"/>
        <v>1.776018507597274E-2</v>
      </c>
      <c r="F11" s="206">
        <f t="shared" si="8"/>
        <v>0.40150678992151356</v>
      </c>
      <c r="H11" s="82" t="str">
        <f>'ST3 - PAF% (45+)'!V15</f>
        <v>Excessive alcohol</v>
      </c>
      <c r="I11" s="8">
        <f>'ST3 - PAF% (45+)'!Z15</f>
        <v>6.39</v>
      </c>
      <c r="J11" s="8">
        <f>'ST3 - PAF% (45+)'!AB15</f>
        <v>62.457037689999993</v>
      </c>
      <c r="K11" s="8">
        <f>'ST3 - PAF% (45+)'!AA15</f>
        <v>1.1371208361426866</v>
      </c>
      <c r="L11" s="8">
        <f>'ST3 - PAF% (45+)'!AC15</f>
        <v>0.39250349224012049</v>
      </c>
      <c r="M11" s="550">
        <f>'ST3 - PAF% (45+)'!$AC$18</f>
        <v>40.150678992151356</v>
      </c>
    </row>
    <row r="12" spans="1:13">
      <c r="A12" s="82" t="s">
        <v>418</v>
      </c>
      <c r="B12" s="205">
        <f>I11/100</f>
        <v>6.3899999999999998E-2</v>
      </c>
      <c r="C12" s="205">
        <f t="shared" ref="C12:F12" si="9">J11/100</f>
        <v>0.62457037689999995</v>
      </c>
      <c r="D12" s="205">
        <f t="shared" si="9"/>
        <v>1.1371208361426865E-2</v>
      </c>
      <c r="E12" s="205">
        <f t="shared" si="9"/>
        <v>3.9250349224012049E-3</v>
      </c>
      <c r="F12" s="206">
        <f t="shared" si="9"/>
        <v>0.40150678992151356</v>
      </c>
      <c r="H12" s="82" t="str">
        <f>'ST3 - PAF% (45+)'!V16</f>
        <v>Social isolation</v>
      </c>
      <c r="I12" s="8">
        <f>'ST3 - PAF% (45+)'!Z16</f>
        <v>7.0323873826352985</v>
      </c>
      <c r="J12" s="8">
        <f>'ST3 - PAF% (45+)'!AB16</f>
        <v>58.16783307</v>
      </c>
      <c r="K12" s="8">
        <f>'ST3 - PAF% (45+)'!AA16</f>
        <v>3.8539757025131043</v>
      </c>
      <c r="L12" s="8">
        <f>'ST3 - PAF% (45+)'!AC16</f>
        <v>1.3302886326279144</v>
      </c>
      <c r="M12" s="550">
        <f>'ST3 - PAF% (45+)'!$AC$18</f>
        <v>40.150678992151356</v>
      </c>
    </row>
    <row r="13" spans="1:13" ht="15" thickBot="1">
      <c r="A13" s="83" t="s">
        <v>383</v>
      </c>
      <c r="B13" s="207">
        <f>I13/100</f>
        <v>0.71599999999999997</v>
      </c>
      <c r="C13" s="207">
        <f t="shared" ref="C13:F13" si="10">J13/100</f>
        <v>0.54454162999999989</v>
      </c>
      <c r="D13" s="207">
        <f t="shared" si="10"/>
        <v>6.6815976110489048E-2</v>
      </c>
      <c r="E13" s="207">
        <f t="shared" si="10"/>
        <v>2.306307573235658E-2</v>
      </c>
      <c r="F13" s="208">
        <f t="shared" si="10"/>
        <v>0.40150678992151356</v>
      </c>
      <c r="H13" s="83" t="str">
        <f>'ST3 - PAF% (45+)'!V17</f>
        <v>Air pollution</v>
      </c>
      <c r="I13" s="551">
        <f>'ST3 - PAF% (45+)'!Z17</f>
        <v>71.599999999999994</v>
      </c>
      <c r="J13" s="551">
        <f>'ST3 - PAF% (45+)'!AB17</f>
        <v>54.454162999999987</v>
      </c>
      <c r="K13" s="551">
        <f>'ST3 - PAF% (45+)'!AA17</f>
        <v>6.6815976110489048</v>
      </c>
      <c r="L13" s="551">
        <f>'ST3 - PAF% (45+)'!AC17</f>
        <v>2.3063075732356579</v>
      </c>
      <c r="M13" s="552">
        <f>'ST3 - PAF% (45+)'!$AC$18</f>
        <v>40.150678992151356</v>
      </c>
    </row>
  </sheetData>
  <mergeCells count="2">
    <mergeCell ref="H1:M1"/>
    <mergeCell ref="A1:F1"/>
  </mergeCells>
  <pageMargins left="0.7" right="0.7" top="0.75" bottom="0.75" header="0.3" footer="0.3"/>
  <pageSetup paperSize="9" orientation="portrait" horizontalDpi="300" verticalDpi="300"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1E3E8F-762B-499A-8DB7-A4DF24FC2FB0}">
  <sheetPr>
    <tabColor theme="0"/>
  </sheetPr>
  <dimension ref="A1:M13"/>
  <sheetViews>
    <sheetView zoomScaleNormal="100" workbookViewId="0">
      <selection activeCell="M19" sqref="M19"/>
    </sheetView>
  </sheetViews>
  <sheetFormatPr defaultRowHeight="14.4"/>
  <cols>
    <col min="1" max="1" width="11.6640625" bestFit="1" customWidth="1"/>
    <col min="2" max="2" width="9.5546875" style="1" bestFit="1" customWidth="1"/>
    <col min="8" max="8" width="22.33203125" bestFit="1" customWidth="1"/>
    <col min="9" max="13" width="9.5546875" style="1" bestFit="1" customWidth="1"/>
  </cols>
  <sheetData>
    <row r="1" spans="1:13" ht="15" thickBot="1">
      <c r="A1" s="825" t="s">
        <v>609</v>
      </c>
      <c r="B1" s="826"/>
      <c r="C1" s="826"/>
      <c r="D1" s="826"/>
      <c r="E1" s="826"/>
      <c r="F1" s="827"/>
      <c r="H1" s="828" t="s">
        <v>608</v>
      </c>
      <c r="I1" s="829"/>
      <c r="J1" s="829"/>
      <c r="K1" s="829"/>
      <c r="L1" s="829"/>
      <c r="M1" s="830"/>
    </row>
    <row r="2" spans="1:13">
      <c r="A2" s="204" t="s">
        <v>542</v>
      </c>
      <c r="B2" s="80" t="s">
        <v>543</v>
      </c>
      <c r="C2" s="80" t="s">
        <v>544</v>
      </c>
      <c r="D2" s="80" t="s">
        <v>545</v>
      </c>
      <c r="E2" s="80" t="s">
        <v>546</v>
      </c>
      <c r="F2" s="81" t="s">
        <v>552</v>
      </c>
      <c r="H2" s="204" t="s">
        <v>542</v>
      </c>
      <c r="I2" s="554" t="s">
        <v>543</v>
      </c>
      <c r="J2" s="554" t="s">
        <v>544</v>
      </c>
      <c r="K2" s="554" t="s">
        <v>545</v>
      </c>
      <c r="L2" s="554" t="s">
        <v>546</v>
      </c>
      <c r="M2" s="555" t="s">
        <v>552</v>
      </c>
    </row>
    <row r="3" spans="1:13">
      <c r="A3" s="82" t="s">
        <v>434</v>
      </c>
      <c r="B3" s="205">
        <f>I6/100</f>
        <v>0.22613065326633167</v>
      </c>
      <c r="C3" s="205">
        <f t="shared" ref="C3:F3" si="0">J6/100</f>
        <v>0.59886500490000005</v>
      </c>
      <c r="D3" s="205">
        <f t="shared" si="0"/>
        <v>0.11771225892263358</v>
      </c>
      <c r="E3" s="205">
        <f t="shared" si="0"/>
        <v>3.6431985794250089E-2</v>
      </c>
      <c r="F3" s="206">
        <f t="shared" si="0"/>
        <v>0.46744383860617267</v>
      </c>
      <c r="H3" s="82" t="str">
        <f>'ST3 - PAF% (45+)'!V7</f>
        <v>Obesity</v>
      </c>
      <c r="I3" s="8">
        <f>'ST3 - PAF% (45+)'!AO7</f>
        <v>51.337792642140471</v>
      </c>
      <c r="J3" s="8">
        <f>'ST3 - PAF% (45+)'!AQ7</f>
        <v>64.39629699999999</v>
      </c>
      <c r="K3" s="8">
        <f>'ST3 - PAF% (45+)'!AP7</f>
        <v>23.548964459217594</v>
      </c>
      <c r="L3" s="8">
        <f>'ST3 - PAF% (45+)'!AR7</f>
        <v>7.288412833971643</v>
      </c>
      <c r="M3" s="550">
        <f>'ST3 - PAF% (45+)'!$AR$18</f>
        <v>46.744383860617269</v>
      </c>
    </row>
    <row r="4" spans="1:13">
      <c r="A4" s="82" t="s">
        <v>61</v>
      </c>
      <c r="B4" s="205">
        <f>I8/100</f>
        <v>0.3046394633873673</v>
      </c>
      <c r="C4" s="205">
        <f t="shared" ref="C4:F4" si="1">J8/100</f>
        <v>0.51437666596900011</v>
      </c>
      <c r="D4" s="205">
        <f t="shared" si="1"/>
        <v>0.15453686200378078</v>
      </c>
      <c r="E4" s="205">
        <f t="shared" si="1"/>
        <v>4.7829213479881512E-2</v>
      </c>
      <c r="F4" s="206">
        <f t="shared" si="1"/>
        <v>0.46744383860617267</v>
      </c>
      <c r="H4" s="82" t="str">
        <f>'ST3 - PAF% (45+)'!V8</f>
        <v>Physical inactivity</v>
      </c>
      <c r="I4" s="8">
        <f>'ST3 - PAF% (45+)'!AO8</f>
        <v>88.227146814404449</v>
      </c>
      <c r="J4" s="8">
        <f>'ST3 - PAF% (45+)'!AQ8</f>
        <v>51.326884860900002</v>
      </c>
      <c r="K4" s="8">
        <f>'ST3 - PAF% (45+)'!AP8</f>
        <v>25.108395743003548</v>
      </c>
      <c r="L4" s="8">
        <f>'ST3 - PAF% (45+)'!AR8</f>
        <v>7.7710573681772068</v>
      </c>
      <c r="M4" s="550">
        <f>'ST3 - PAF% (45+)'!$AR$18</f>
        <v>46.744383860617269</v>
      </c>
    </row>
    <row r="5" spans="1:13">
      <c r="A5" s="82" t="s">
        <v>415</v>
      </c>
      <c r="B5" s="205">
        <f>I3/100</f>
        <v>0.51337792642140467</v>
      </c>
      <c r="C5" s="205">
        <f t="shared" ref="C5:F5" si="2">J3/100</f>
        <v>0.64396296999999991</v>
      </c>
      <c r="D5" s="205">
        <f t="shared" si="2"/>
        <v>0.23548964459217595</v>
      </c>
      <c r="E5" s="205">
        <f t="shared" si="2"/>
        <v>7.2884128339716428E-2</v>
      </c>
      <c r="F5" s="206">
        <f t="shared" si="2"/>
        <v>0.46744383860617267</v>
      </c>
      <c r="H5" s="82" t="str">
        <f>'ST3 - PAF% (45+)'!V9</f>
        <v>Smoker (daily)</v>
      </c>
      <c r="I5" s="8">
        <f>'ST3 - PAF% (45+)'!AO9</f>
        <v>37.235228539576376</v>
      </c>
      <c r="J5" s="8">
        <f>'ST3 - PAF% (45+)'!AQ9</f>
        <v>72.71567306</v>
      </c>
      <c r="K5" s="8">
        <f>'ST3 - PAF% (45+)'!AP9</f>
        <v>18.261344997266271</v>
      </c>
      <c r="L5" s="8">
        <f>'ST3 - PAF% (45+)'!AR9</f>
        <v>5.6518927392394325</v>
      </c>
      <c r="M5" s="550">
        <f>'ST3 - PAF% (45+)'!$AR$18</f>
        <v>46.744383860617269</v>
      </c>
    </row>
    <row r="6" spans="1:13">
      <c r="A6" s="82" t="s">
        <v>548</v>
      </c>
      <c r="B6" s="205">
        <f>I10/100</f>
        <v>0.29200819672131151</v>
      </c>
      <c r="C6" s="205">
        <f t="shared" ref="C6:F6" si="3">J10/100</f>
        <v>0.60112294522499998</v>
      </c>
      <c r="D6" s="205">
        <f t="shared" si="3"/>
        <v>0.21537101053139324</v>
      </c>
      <c r="E6" s="205">
        <f t="shared" si="3"/>
        <v>6.6657403978034699E-2</v>
      </c>
      <c r="F6" s="206">
        <f t="shared" si="3"/>
        <v>0.46744383860617267</v>
      </c>
      <c r="H6" s="82" t="str">
        <f>'ST3 - PAF% (45+)'!V10</f>
        <v>Low Education (≤Grade 8)</v>
      </c>
      <c r="I6" s="8">
        <f>'ST3 - PAF% (45+)'!AO10</f>
        <v>22.613065326633166</v>
      </c>
      <c r="J6" s="8">
        <f>'ST3 - PAF% (45+)'!AQ10</f>
        <v>59.886500490000003</v>
      </c>
      <c r="K6" s="8">
        <f>'ST3 - PAF% (45+)'!AP10</f>
        <v>11.771225892263358</v>
      </c>
      <c r="L6" s="8">
        <f>'ST3 - PAF% (45+)'!AR10</f>
        <v>3.6431985794250092</v>
      </c>
      <c r="M6" s="550">
        <f>'ST3 - PAF% (45+)'!$AR$18</f>
        <v>46.744383860617269</v>
      </c>
    </row>
    <row r="7" spans="1:13">
      <c r="A7" s="82" t="s">
        <v>549</v>
      </c>
      <c r="B7" s="205">
        <f>I5/100</f>
        <v>0.37235228539576376</v>
      </c>
      <c r="C7" s="205">
        <f t="shared" ref="C7:F7" si="4">J5/100</f>
        <v>0.72715673059999997</v>
      </c>
      <c r="D7" s="205">
        <f t="shared" si="4"/>
        <v>0.18261344997266271</v>
      </c>
      <c r="E7" s="205">
        <f t="shared" si="4"/>
        <v>5.6518927392394322E-2</v>
      </c>
      <c r="F7" s="206">
        <f t="shared" si="4"/>
        <v>0.46744383860617267</v>
      </c>
      <c r="H7" s="82" t="str">
        <f>'ST3 - PAF% (45+)'!V11</f>
        <v>Diabetes mellitus</v>
      </c>
      <c r="I7" s="8">
        <f>'ST3 - PAF% (45+)'!AO11</f>
        <v>27.892677473448856</v>
      </c>
      <c r="J7" s="8">
        <f>'ST3 - PAF% (45+)'!AQ11</f>
        <v>58.790227380000005</v>
      </c>
      <c r="K7" s="8">
        <f>'ST3 - PAF% (45+)'!AP11</f>
        <v>12.239391709590388</v>
      </c>
      <c r="L7" s="8">
        <f>'ST3 - PAF% (45+)'!AR11</f>
        <v>3.7880960655689297</v>
      </c>
      <c r="M7" s="550">
        <f>'ST3 - PAF% (45+)'!$AR$18</f>
        <v>46.744383860617269</v>
      </c>
    </row>
    <row r="8" spans="1:13">
      <c r="A8" s="82" t="s">
        <v>4</v>
      </c>
      <c r="B8" s="205">
        <f>I9/100</f>
        <v>0.2107023411371238</v>
      </c>
      <c r="C8" s="205">
        <f t="shared" ref="C8:F8" si="5">J9/100</f>
        <v>0.66346057889999999</v>
      </c>
      <c r="D8" s="205">
        <f t="shared" si="5"/>
        <v>0.15940399212819795</v>
      </c>
      <c r="E8" s="205">
        <f t="shared" si="5"/>
        <v>4.9335591975838124E-2</v>
      </c>
      <c r="F8" s="206">
        <f t="shared" si="5"/>
        <v>0.46744383860617267</v>
      </c>
      <c r="H8" s="82" t="str">
        <f>'ST3 - PAF% (45+)'!V12</f>
        <v>Hypertension</v>
      </c>
      <c r="I8" s="8">
        <f>'ST3 - PAF% (45+)'!AO12</f>
        <v>30.463946338736729</v>
      </c>
      <c r="J8" s="8">
        <f>'ST3 - PAF% (45+)'!AQ12</f>
        <v>51.437666596900009</v>
      </c>
      <c r="K8" s="8">
        <f>'ST3 - PAF% (45+)'!AP12</f>
        <v>15.453686200378078</v>
      </c>
      <c r="L8" s="8">
        <f>'ST3 - PAF% (45+)'!AR12</f>
        <v>4.7829213479881512</v>
      </c>
      <c r="M8" s="550">
        <f>'ST3 - PAF% (45+)'!$AR$18</f>
        <v>46.744383860617269</v>
      </c>
    </row>
    <row r="9" spans="1:13">
      <c r="A9" s="82" t="s">
        <v>550</v>
      </c>
      <c r="B9" s="205">
        <f>I4/100</f>
        <v>0.88227146814404445</v>
      </c>
      <c r="C9" s="205">
        <f t="shared" ref="C9:F9" si="6">J4/100</f>
        <v>0.51326884860900002</v>
      </c>
      <c r="D9" s="205">
        <f t="shared" si="6"/>
        <v>0.25108395743003548</v>
      </c>
      <c r="E9" s="205">
        <f t="shared" si="6"/>
        <v>7.7710573681772074E-2</v>
      </c>
      <c r="F9" s="206">
        <f t="shared" si="6"/>
        <v>0.46744383860617267</v>
      </c>
      <c r="H9" s="82" t="str">
        <f>'ST3 - PAF% (45+)'!V13</f>
        <v>Depression</v>
      </c>
      <c r="I9" s="8">
        <f>'ST3 - PAF% (45+)'!AO13</f>
        <v>21.070234113712381</v>
      </c>
      <c r="J9" s="8">
        <f>'ST3 - PAF% (45+)'!AQ13</f>
        <v>66.346057889999997</v>
      </c>
      <c r="K9" s="8">
        <f>'ST3 - PAF% (45+)'!AP13</f>
        <v>15.940399212819795</v>
      </c>
      <c r="L9" s="8">
        <f>'ST3 - PAF% (45+)'!AR13</f>
        <v>4.9335591975838122</v>
      </c>
      <c r="M9" s="550">
        <f>'ST3 - PAF% (45+)'!$AR$18</f>
        <v>46.744383860617269</v>
      </c>
    </row>
    <row r="10" spans="1:13">
      <c r="A10" s="82" t="s">
        <v>551</v>
      </c>
      <c r="B10" s="205">
        <f>I12/100</f>
        <v>3.0574198359433265E-2</v>
      </c>
      <c r="C10" s="205">
        <f t="shared" ref="C10:F10" si="7">J12/100</f>
        <v>0.57398804816029991</v>
      </c>
      <c r="D10" s="205">
        <f t="shared" si="7"/>
        <v>1.7128784713823966E-2</v>
      </c>
      <c r="E10" s="205">
        <f t="shared" si="7"/>
        <v>5.3013649307074341E-3</v>
      </c>
      <c r="F10" s="206">
        <f t="shared" si="7"/>
        <v>0.46744383860617267</v>
      </c>
      <c r="H10" s="82" t="str">
        <f>'ST3 - PAF% (45+)'!V14</f>
        <v>Hearing loss (≥55)</v>
      </c>
      <c r="I10" s="8">
        <f>'ST3 - PAF% (45+)'!AO14</f>
        <v>29.20081967213115</v>
      </c>
      <c r="J10" s="8">
        <f>'ST3 - PAF% (45+)'!AQ14</f>
        <v>60.112294522500001</v>
      </c>
      <c r="K10" s="8">
        <f>'ST3 - PAF% (45+)'!AP14</f>
        <v>21.537101053139324</v>
      </c>
      <c r="L10" s="8">
        <f>'ST3 - PAF% (45+)'!AR14</f>
        <v>6.6657403978034697</v>
      </c>
      <c r="M10" s="550">
        <f>'ST3 - PAF% (45+)'!$AR$18</f>
        <v>46.744383860617269</v>
      </c>
    </row>
    <row r="11" spans="1:13">
      <c r="A11" s="82" t="s">
        <v>417</v>
      </c>
      <c r="B11" s="205">
        <f>I7/100</f>
        <v>0.27892677473448857</v>
      </c>
      <c r="C11" s="205">
        <f t="shared" ref="C11:F11" si="8">J7/100</f>
        <v>0.58790227380000004</v>
      </c>
      <c r="D11" s="205">
        <f t="shared" si="8"/>
        <v>0.12239391709590387</v>
      </c>
      <c r="E11" s="205">
        <f t="shared" si="8"/>
        <v>3.78809606556893E-2</v>
      </c>
      <c r="F11" s="206">
        <f t="shared" si="8"/>
        <v>0.46744383860617267</v>
      </c>
      <c r="H11" s="82" t="str">
        <f>'ST3 - PAF% (45+)'!V15</f>
        <v>Excessive alcohol</v>
      </c>
      <c r="I11" s="8">
        <f>'ST3 - PAF% (45+)'!AO15</f>
        <v>10.49</v>
      </c>
      <c r="J11" s="8">
        <f>'ST3 - PAF% (45+)'!AQ15</f>
        <v>44.844660359999992</v>
      </c>
      <c r="K11" s="8">
        <f>'ST3 - PAF% (45+)'!AP15</f>
        <v>1.853207731611707</v>
      </c>
      <c r="L11" s="8">
        <f>'ST3 - PAF% (45+)'!AR15</f>
        <v>0.57356844877343727</v>
      </c>
      <c r="M11" s="550">
        <f>'ST3 - PAF% (45+)'!$AR$18</f>
        <v>46.744383860617269</v>
      </c>
    </row>
    <row r="12" spans="1:13">
      <c r="A12" s="82" t="s">
        <v>418</v>
      </c>
      <c r="B12" s="205">
        <f>I11/100</f>
        <v>0.10490000000000001</v>
      </c>
      <c r="C12" s="205">
        <f t="shared" ref="C12:F12" si="9">J11/100</f>
        <v>0.44844660359999994</v>
      </c>
      <c r="D12" s="205">
        <f t="shared" si="9"/>
        <v>1.8532077316117071E-2</v>
      </c>
      <c r="E12" s="205">
        <f t="shared" si="9"/>
        <v>5.7356844877343724E-3</v>
      </c>
      <c r="F12" s="206">
        <f t="shared" si="9"/>
        <v>0.46744383860617267</v>
      </c>
      <c r="H12" s="82" t="str">
        <f>'ST3 - PAF% (45+)'!V16</f>
        <v>Social isolation</v>
      </c>
      <c r="I12" s="8">
        <f>'ST3 - PAF% (45+)'!AO16</f>
        <v>3.0574198359433264</v>
      </c>
      <c r="J12" s="8">
        <f>'ST3 - PAF% (45+)'!AQ16</f>
        <v>57.398804816029994</v>
      </c>
      <c r="K12" s="8">
        <f>'ST3 - PAF% (45+)'!AP16</f>
        <v>1.7128784713823966</v>
      </c>
      <c r="L12" s="8">
        <f>'ST3 - PAF% (45+)'!AR16</f>
        <v>0.5301364930707434</v>
      </c>
      <c r="M12" s="550">
        <f>'ST3 - PAF% (45+)'!$AR$18</f>
        <v>46.744383860617269</v>
      </c>
    </row>
    <row r="13" spans="1:13" ht="15" thickBot="1">
      <c r="A13" s="83" t="s">
        <v>383</v>
      </c>
      <c r="B13" s="207">
        <f>I13/100</f>
        <v>0.374</v>
      </c>
      <c r="C13" s="207">
        <f t="shared" ref="C13:F13" si="10">J13/100</f>
        <v>0.44131786000000006</v>
      </c>
      <c r="D13" s="207">
        <f t="shared" si="10"/>
        <v>3.6051667630615028E-2</v>
      </c>
      <c r="E13" s="207">
        <f t="shared" si="10"/>
        <v>1.1158003890154273E-2</v>
      </c>
      <c r="F13" s="208">
        <f t="shared" si="10"/>
        <v>0.46744383860617267</v>
      </c>
      <c r="H13" s="83" t="str">
        <f>'ST3 - PAF% (45+)'!V17</f>
        <v>Air pollution</v>
      </c>
      <c r="I13" s="551">
        <f>'ST3 - PAF% (45+)'!AO17</f>
        <v>37.4</v>
      </c>
      <c r="J13" s="551">
        <f>'ST3 - PAF% (45+)'!AQ17</f>
        <v>44.131786000000005</v>
      </c>
      <c r="K13" s="551">
        <f>'ST3 - PAF% (45+)'!AP17</f>
        <v>3.605166763061503</v>
      </c>
      <c r="L13" s="551">
        <f>'ST3 - PAF% (45+)'!AR17</f>
        <v>1.1158003890154273</v>
      </c>
      <c r="M13" s="552">
        <f>'ST3 - PAF% (45+)'!$AR$18</f>
        <v>46.744383860617269</v>
      </c>
    </row>
  </sheetData>
  <mergeCells count="2">
    <mergeCell ref="A1:F1"/>
    <mergeCell ref="H1:M1"/>
  </mergeCells>
  <pageMargins left="0.7" right="0.7" top="0.75" bottom="0.75" header="0.3" footer="0.3"/>
  <pageSetup paperSize="9" orientation="portrait" horizontalDpi="300" verticalDpi="300"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A12805-76F0-4F41-94F0-D68542BEEE62}">
  <sheetPr>
    <tabColor theme="1"/>
  </sheetPr>
  <dimension ref="A1"/>
  <sheetViews>
    <sheetView workbookViewId="0">
      <selection activeCell="O24" sqref="O24"/>
    </sheetView>
  </sheetViews>
  <sheetFormatPr defaultColWidth="8.88671875" defaultRowHeight="14.4"/>
  <cols>
    <col min="1" max="16384" width="8.88671875" style="441"/>
  </cols>
  <sheetData/>
  <pageMargins left="0.7" right="0.7" top="0.75" bottom="0.75" header="0.3" footer="0.3"/>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AF78F7-4947-4CD6-8EDA-C5FD457360A7}">
  <sheetPr>
    <tabColor rgb="FF00B0F0"/>
  </sheetPr>
  <dimension ref="A1:BA110"/>
  <sheetViews>
    <sheetView zoomScale="70" zoomScaleNormal="70" workbookViewId="0">
      <selection activeCell="O24" sqref="O24"/>
    </sheetView>
  </sheetViews>
  <sheetFormatPr defaultColWidth="8.88671875" defaultRowHeight="13.8"/>
  <cols>
    <col min="1" max="1" width="8.88671875" style="379"/>
    <col min="2" max="2" width="31" style="379" customWidth="1"/>
    <col min="3" max="3" width="7.33203125" style="379" customWidth="1"/>
    <col min="4" max="4" width="11.109375" style="379" bestFit="1" customWidth="1"/>
    <col min="5" max="5" width="10.33203125" style="379" bestFit="1" customWidth="1"/>
    <col min="6" max="6" width="16.6640625" style="379" bestFit="1" customWidth="1"/>
    <col min="7" max="7" width="10.33203125" style="379" customWidth="1"/>
    <col min="8" max="8" width="10.5546875" style="379" customWidth="1"/>
    <col min="9" max="10" width="7.88671875" style="379" customWidth="1"/>
    <col min="11" max="11" width="11.6640625" style="379" customWidth="1"/>
    <col min="12" max="12" width="7.88671875" style="379" customWidth="1"/>
    <col min="13" max="13" width="4.109375" style="379" customWidth="1"/>
    <col min="14" max="14" width="9.6640625" style="379" customWidth="1"/>
    <col min="15" max="15" width="12.5546875" style="379" customWidth="1"/>
    <col min="16" max="16" width="11.109375" style="379" customWidth="1"/>
    <col min="17" max="17" width="17.109375" style="379" customWidth="1"/>
    <col min="18" max="18" width="12.6640625" style="379" customWidth="1"/>
    <col min="19" max="19" width="8.5546875" style="379" customWidth="1"/>
    <col min="20" max="20" width="16.88671875" style="379" customWidth="1"/>
    <col min="21" max="21" width="9.109375" style="379" customWidth="1"/>
    <col min="22" max="22" width="16" style="379" customWidth="1"/>
    <col min="23" max="23" width="7.6640625" style="380" customWidth="1"/>
    <col min="24" max="24" width="19.33203125" style="379" customWidth="1"/>
    <col min="25" max="25" width="8" style="164" customWidth="1"/>
    <col min="26" max="26" width="17.6640625" style="379" customWidth="1"/>
    <col min="27" max="27" width="11.109375" style="379" customWidth="1"/>
    <col min="28" max="28" width="5.6640625" style="379" customWidth="1"/>
    <col min="29" max="29" width="14.33203125" style="379" customWidth="1"/>
    <col min="30" max="30" width="5.6640625" style="379" customWidth="1"/>
    <col min="31" max="31" width="14.33203125" style="379" customWidth="1"/>
    <col min="32" max="32" width="5.6640625" style="379" customWidth="1"/>
    <col min="33" max="33" width="14.33203125" style="379" customWidth="1"/>
    <col min="34" max="34" width="8" style="379" customWidth="1"/>
    <col min="35" max="35" width="6.109375" style="379" customWidth="1"/>
    <col min="36" max="36" width="6.33203125" style="379" customWidth="1"/>
    <col min="37" max="37" width="9.33203125" style="379" customWidth="1"/>
    <col min="38" max="38" width="1.6640625" style="379" customWidth="1"/>
    <col min="39" max="39" width="7" style="379" customWidth="1"/>
    <col min="40" max="40" width="1.6640625" style="379" customWidth="1"/>
    <col min="41" max="41" width="5.5546875" style="379" bestFit="1" customWidth="1"/>
    <col min="42" max="42" width="10.33203125" style="379" customWidth="1"/>
    <col min="43" max="43" width="13.109375" style="379" customWidth="1"/>
    <col min="44" max="45" width="10.33203125" style="379" customWidth="1"/>
    <col min="46" max="49" width="8.88671875" style="379"/>
    <col min="50" max="50" width="51.88671875" style="379" customWidth="1"/>
    <col min="51" max="51" width="7.44140625" style="379" customWidth="1"/>
    <col min="52" max="52" width="10" style="379" customWidth="1"/>
    <col min="53" max="53" width="9.109375" style="380" customWidth="1"/>
    <col min="54" max="54" width="9.109375" style="379" customWidth="1"/>
    <col min="55" max="56" width="9.6640625" style="379" customWidth="1"/>
    <col min="57" max="16384" width="8.88671875" style="379"/>
  </cols>
  <sheetData>
    <row r="1" spans="1:29" s="379" customFormat="1">
      <c r="A1" s="164"/>
      <c r="B1" s="164"/>
      <c r="C1" s="164"/>
      <c r="D1" s="164"/>
      <c r="E1" s="164"/>
      <c r="F1" s="164"/>
      <c r="G1" s="164"/>
      <c r="H1" s="164"/>
      <c r="I1" s="164"/>
      <c r="J1" s="164"/>
      <c r="K1" s="164"/>
      <c r="L1" s="164"/>
      <c r="M1" s="164"/>
      <c r="N1" s="164"/>
      <c r="O1" s="164"/>
      <c r="P1" s="164"/>
      <c r="Q1" s="164"/>
      <c r="R1" s="164"/>
      <c r="S1" s="164"/>
      <c r="T1" s="164"/>
      <c r="U1" s="164"/>
      <c r="V1" s="164"/>
      <c r="W1" s="167"/>
      <c r="X1" s="164"/>
      <c r="Y1" s="164"/>
      <c r="Z1" s="164"/>
      <c r="AA1" s="164"/>
      <c r="AB1" s="164"/>
      <c r="AC1" s="164"/>
    </row>
    <row r="2" spans="1:29" s="379" customFormat="1">
      <c r="A2" s="164"/>
      <c r="B2" s="164"/>
      <c r="C2" s="164"/>
      <c r="D2" s="164"/>
      <c r="E2" s="164"/>
      <c r="F2" s="164"/>
      <c r="G2" s="164"/>
      <c r="H2" s="164"/>
      <c r="I2" s="164"/>
      <c r="J2" s="164"/>
      <c r="K2" s="164"/>
      <c r="L2" s="164"/>
      <c r="M2" s="164"/>
      <c r="N2" s="164"/>
      <c r="O2" s="164"/>
      <c r="P2" s="164"/>
      <c r="Q2" s="164"/>
      <c r="R2" s="164"/>
      <c r="S2" s="164"/>
      <c r="T2" s="164"/>
      <c r="U2" s="164"/>
      <c r="V2" s="164"/>
      <c r="W2" s="167"/>
      <c r="X2" s="167"/>
      <c r="Y2" s="167"/>
      <c r="Z2" s="167"/>
      <c r="AA2" s="164"/>
      <c r="AB2" s="164"/>
      <c r="AC2" s="164"/>
    </row>
    <row r="3" spans="1:29" s="379" customFormat="1" ht="14.4" customHeight="1">
      <c r="A3" s="164"/>
      <c r="B3" s="417" t="s">
        <v>554</v>
      </c>
      <c r="C3" s="418"/>
      <c r="D3" s="418"/>
      <c r="E3" s="418"/>
      <c r="F3" s="418"/>
      <c r="G3" s="418"/>
      <c r="H3" s="418"/>
      <c r="I3" s="418"/>
      <c r="J3" s="418"/>
      <c r="K3" s="418"/>
      <c r="L3" s="418"/>
      <c r="M3" s="418"/>
      <c r="N3" s="419"/>
      <c r="O3" s="164"/>
      <c r="P3" s="164"/>
      <c r="Q3" s="164"/>
      <c r="R3" s="833" t="s">
        <v>555</v>
      </c>
      <c r="S3" s="834"/>
      <c r="T3" s="834"/>
      <c r="U3" s="834"/>
      <c r="V3" s="834"/>
      <c r="W3" s="834"/>
      <c r="X3" s="834"/>
      <c r="Y3" s="834"/>
      <c r="Z3" s="835"/>
      <c r="AA3" s="164"/>
      <c r="AB3" s="164"/>
      <c r="AC3" s="164"/>
    </row>
    <row r="4" spans="1:29" s="379" customFormat="1" ht="15" customHeight="1" thickBot="1">
      <c r="A4" s="164"/>
      <c r="B4" s="420"/>
      <c r="C4" s="836" t="s">
        <v>556</v>
      </c>
      <c r="D4" s="837"/>
      <c r="E4" s="837"/>
      <c r="F4" s="837"/>
      <c r="G4" s="837"/>
      <c r="H4" s="838"/>
      <c r="I4" s="418"/>
      <c r="J4" s="839" t="s">
        <v>557</v>
      </c>
      <c r="K4" s="840"/>
      <c r="L4" s="840"/>
      <c r="M4" s="840"/>
      <c r="N4" s="840"/>
      <c r="O4" s="840"/>
      <c r="P4" s="841"/>
      <c r="Q4" s="164"/>
      <c r="R4" s="164"/>
      <c r="S4" s="164"/>
      <c r="T4" s="164"/>
      <c r="U4" s="164"/>
      <c r="V4" s="164"/>
      <c r="W4" s="167"/>
      <c r="X4" s="184" t="s">
        <v>558</v>
      </c>
      <c r="Y4" s="167"/>
      <c r="Z4" s="184" t="s">
        <v>559</v>
      </c>
      <c r="AA4" s="164"/>
      <c r="AB4" s="164"/>
      <c r="AC4" s="164"/>
    </row>
    <row r="5" spans="1:29" s="379" customFormat="1" ht="16.2" customHeight="1">
      <c r="A5" s="164"/>
      <c r="B5" s="764" t="s">
        <v>217</v>
      </c>
      <c r="C5" s="757" t="s">
        <v>722</v>
      </c>
      <c r="D5" s="757"/>
      <c r="E5" s="254" t="s">
        <v>560</v>
      </c>
      <c r="F5" s="254" t="s">
        <v>561</v>
      </c>
      <c r="G5" s="757" t="s">
        <v>433</v>
      </c>
      <c r="H5" s="757"/>
      <c r="I5" s="164"/>
      <c r="J5" s="831" t="s">
        <v>562</v>
      </c>
      <c r="K5" s="831"/>
      <c r="L5" s="831"/>
      <c r="M5" s="421"/>
      <c r="N5" s="831" t="s">
        <v>563</v>
      </c>
      <c r="O5" s="831"/>
      <c r="P5" s="831"/>
      <c r="Q5" s="164"/>
      <c r="R5" s="758" t="s">
        <v>436</v>
      </c>
      <c r="S5" s="164"/>
      <c r="T5" s="381" t="s">
        <v>360</v>
      </c>
      <c r="U5" s="164"/>
      <c r="V5" s="381" t="s">
        <v>361</v>
      </c>
      <c r="W5" s="167"/>
      <c r="X5" s="758" t="s">
        <v>437</v>
      </c>
      <c r="Y5" s="167"/>
      <c r="Z5" s="758" t="s">
        <v>437</v>
      </c>
      <c r="AA5" s="164"/>
      <c r="AB5" s="164"/>
      <c r="AC5" s="164"/>
    </row>
    <row r="6" spans="1:29" s="379" customFormat="1" ht="28.2" thickBot="1">
      <c r="A6" s="164"/>
      <c r="B6" s="768"/>
      <c r="C6" s="422" t="s">
        <v>564</v>
      </c>
      <c r="D6" s="163" t="s">
        <v>565</v>
      </c>
      <c r="E6" s="423" t="s">
        <v>301</v>
      </c>
      <c r="F6" s="423" t="s">
        <v>301</v>
      </c>
      <c r="G6" s="423" t="s">
        <v>566</v>
      </c>
      <c r="H6" s="423" t="s">
        <v>567</v>
      </c>
      <c r="I6" s="164"/>
      <c r="J6" s="423" t="s">
        <v>568</v>
      </c>
      <c r="K6" s="423" t="s">
        <v>569</v>
      </c>
      <c r="L6" s="423" t="s">
        <v>570</v>
      </c>
      <c r="M6" s="418"/>
      <c r="N6" s="423" t="s">
        <v>568</v>
      </c>
      <c r="O6" s="423" t="s">
        <v>569</v>
      </c>
      <c r="P6" s="423" t="s">
        <v>570</v>
      </c>
      <c r="Q6" s="164"/>
      <c r="R6" s="842"/>
      <c r="S6" s="164"/>
      <c r="T6" s="382" t="s">
        <v>438</v>
      </c>
      <c r="U6" s="164"/>
      <c r="V6" s="424" t="s">
        <v>423</v>
      </c>
      <c r="W6" s="167"/>
      <c r="X6" s="760"/>
      <c r="Y6" s="167"/>
      <c r="Z6" s="760"/>
      <c r="AA6" s="164"/>
      <c r="AB6" s="164"/>
      <c r="AC6" s="164"/>
    </row>
    <row r="7" spans="1:29" s="379" customFormat="1">
      <c r="A7" s="164"/>
      <c r="B7" s="425" t="s">
        <v>415</v>
      </c>
      <c r="C7" s="426">
        <v>1.6</v>
      </c>
      <c r="D7" s="427">
        <v>1.6</v>
      </c>
      <c r="E7" s="426">
        <v>3.4</v>
      </c>
      <c r="F7" s="426">
        <v>58.5</v>
      </c>
      <c r="G7" s="426">
        <v>2</v>
      </c>
      <c r="H7" s="426">
        <v>0.7</v>
      </c>
      <c r="I7" s="164"/>
      <c r="J7" s="426">
        <f t="shared" ref="J7:J18" si="0">(((E7/100)*($C7-1))/(1+((E7/100)*($C7-1))))*100</f>
        <v>1.9992159937279503</v>
      </c>
      <c r="K7" s="426">
        <f>(((E7/100)*($D7-1))/(1+((E7/100)*($D7-1))))*100</f>
        <v>1.9992159937279503</v>
      </c>
      <c r="L7" s="426">
        <v>2</v>
      </c>
      <c r="M7" s="164"/>
      <c r="N7" s="426">
        <f>J7/'PAF% (Lancet validation)'!$J$23*$N$19</f>
        <v>0.7461098909020748</v>
      </c>
      <c r="O7" s="426">
        <f>K7/'PAF% (Lancet validation)'!$K$23*$O$19</f>
        <v>0.74701346036792937</v>
      </c>
      <c r="P7" s="426">
        <v>0.7</v>
      </c>
      <c r="Q7" s="164"/>
      <c r="R7" s="383">
        <f t="shared" ref="R7:R18" si="1">1-(J7/100)</f>
        <v>0.98000784006272046</v>
      </c>
      <c r="S7" s="164"/>
      <c r="T7" s="383">
        <f t="shared" ref="T7:T18" si="2">F7/100</f>
        <v>0.58499999999999996</v>
      </c>
      <c r="U7" s="164"/>
      <c r="V7" s="384">
        <f t="shared" ref="V7:V18" si="3">1-T7</f>
        <v>0.41500000000000004</v>
      </c>
      <c r="W7" s="167"/>
      <c r="X7" s="383">
        <f t="shared" ref="X7:X18" si="4">1-((J7/100)*$V7)</f>
        <v>0.99170325362602896</v>
      </c>
      <c r="Y7" s="167"/>
      <c r="Z7" s="383">
        <f>1-((K7/100)*$V7)</f>
        <v>0.99170325362602896</v>
      </c>
      <c r="AA7" s="164"/>
      <c r="AB7" s="164"/>
      <c r="AC7" s="164"/>
    </row>
    <row r="8" spans="1:29" s="379" customFormat="1">
      <c r="A8" s="164"/>
      <c r="B8" s="165" t="s">
        <v>2</v>
      </c>
      <c r="C8" s="168">
        <v>1.4</v>
      </c>
      <c r="D8" s="167">
        <v>1.38</v>
      </c>
      <c r="E8" s="168">
        <v>17.7</v>
      </c>
      <c r="F8" s="168">
        <v>55.2</v>
      </c>
      <c r="G8" s="168">
        <v>9.6</v>
      </c>
      <c r="H8" s="168">
        <v>1.6</v>
      </c>
      <c r="I8" s="164"/>
      <c r="J8" s="168">
        <f t="shared" si="0"/>
        <v>6.6118789689951409</v>
      </c>
      <c r="K8" s="168">
        <f t="shared" ref="K8:K18" si="5">(((E8/100)*($D8-1))/(1+((E8/100)*($D8-1))))*100</f>
        <v>6.3021194460581285</v>
      </c>
      <c r="L8" s="168">
        <v>6.3</v>
      </c>
      <c r="M8" s="164"/>
      <c r="N8" s="168">
        <f>J8/'PAF% (Lancet validation)'!$J$23*$N$19</f>
        <v>2.4675614399301304</v>
      </c>
      <c r="O8" s="168">
        <f>K8/'PAF% (Lancet validation)'!$K$23*$O$19</f>
        <v>2.3548071193014501</v>
      </c>
      <c r="P8" s="168">
        <v>2.4</v>
      </c>
      <c r="Q8" s="164"/>
      <c r="R8" s="385">
        <f t="shared" si="1"/>
        <v>0.93388121031004856</v>
      </c>
      <c r="S8" s="164"/>
      <c r="T8" s="385">
        <f t="shared" si="2"/>
        <v>0.55200000000000005</v>
      </c>
      <c r="U8" s="164"/>
      <c r="V8" s="386">
        <f t="shared" si="3"/>
        <v>0.44799999999999995</v>
      </c>
      <c r="W8" s="167"/>
      <c r="X8" s="385">
        <f t="shared" si="4"/>
        <v>0.97037878221890173</v>
      </c>
      <c r="Y8" s="167"/>
      <c r="Z8" s="385">
        <f>1-((K8/100)*$V8)</f>
        <v>0.97176650488165961</v>
      </c>
      <c r="AA8" s="164"/>
      <c r="AB8" s="164"/>
      <c r="AC8" s="164"/>
    </row>
    <row r="9" spans="1:29" s="379" customFormat="1">
      <c r="A9" s="164"/>
      <c r="B9" s="165" t="s">
        <v>343</v>
      </c>
      <c r="C9" s="168">
        <v>1.6</v>
      </c>
      <c r="D9" s="166">
        <v>1.6</v>
      </c>
      <c r="E9" s="168">
        <v>27.4</v>
      </c>
      <c r="F9" s="168">
        <v>62.3</v>
      </c>
      <c r="G9" s="168">
        <v>14.1</v>
      </c>
      <c r="H9" s="168">
        <v>5.2</v>
      </c>
      <c r="I9" s="164"/>
      <c r="J9" s="168">
        <f t="shared" si="0"/>
        <v>14.118859498454137</v>
      </c>
      <c r="K9" s="168">
        <f t="shared" si="5"/>
        <v>14.118859498454137</v>
      </c>
      <c r="L9" s="168">
        <v>14.1</v>
      </c>
      <c r="M9" s="164"/>
      <c r="N9" s="168">
        <f>J9/'PAF% (Lancet validation)'!$J$23*$N$19</f>
        <v>5.2691758935011892</v>
      </c>
      <c r="O9" s="168">
        <f>K9/'PAF% (Lancet validation)'!$K$23*$O$19</f>
        <v>5.2755570801140994</v>
      </c>
      <c r="P9" s="168">
        <v>5.3</v>
      </c>
      <c r="Q9" s="164"/>
      <c r="R9" s="385">
        <f t="shared" si="1"/>
        <v>0.85881140501545861</v>
      </c>
      <c r="S9" s="164"/>
      <c r="T9" s="385">
        <f t="shared" si="2"/>
        <v>0.623</v>
      </c>
      <c r="U9" s="164"/>
      <c r="V9" s="386">
        <f t="shared" si="3"/>
        <v>0.377</v>
      </c>
      <c r="W9" s="167"/>
      <c r="X9" s="385">
        <f t="shared" si="4"/>
        <v>0.94677189969082787</v>
      </c>
      <c r="Y9" s="167"/>
      <c r="Z9" s="385">
        <f t="shared" ref="Z9:Z18" si="6">1-((K9/100)*$V9)</f>
        <v>0.94677189969082787</v>
      </c>
      <c r="AA9" s="164"/>
      <c r="AB9" s="164"/>
      <c r="AC9" s="164"/>
    </row>
    <row r="10" spans="1:29" s="379" customFormat="1">
      <c r="A10" s="164"/>
      <c r="B10" s="169" t="s">
        <v>435</v>
      </c>
      <c r="C10" s="168">
        <v>1.6</v>
      </c>
      <c r="D10" s="167">
        <v>1.59</v>
      </c>
      <c r="E10" s="168">
        <v>40</v>
      </c>
      <c r="F10" s="168">
        <v>61.2</v>
      </c>
      <c r="G10" s="168">
        <v>19.399999999999999</v>
      </c>
      <c r="H10" s="168">
        <v>7.1</v>
      </c>
      <c r="I10" s="164"/>
      <c r="J10" s="168">
        <f t="shared" si="0"/>
        <v>19.354838709677423</v>
      </c>
      <c r="K10" s="168">
        <f t="shared" si="5"/>
        <v>19.093851132686087</v>
      </c>
      <c r="L10" s="168">
        <v>19.100000000000001</v>
      </c>
      <c r="M10" s="164"/>
      <c r="N10" s="168">
        <f>J10/'PAF% (Lancet validation)'!$J$23*$N$19</f>
        <v>7.2232498356402006</v>
      </c>
      <c r="O10" s="168">
        <f>K10/'PAF% (Lancet validation)'!$K$23*$O$19</f>
        <v>7.1344786411902188</v>
      </c>
      <c r="P10" s="168">
        <v>7.1</v>
      </c>
      <c r="Q10" s="164"/>
      <c r="R10" s="385">
        <f t="shared" si="1"/>
        <v>0.80645161290322576</v>
      </c>
      <c r="S10" s="164"/>
      <c r="T10" s="385">
        <f t="shared" si="2"/>
        <v>0.61199999999999999</v>
      </c>
      <c r="U10" s="164"/>
      <c r="V10" s="386">
        <f t="shared" si="3"/>
        <v>0.38800000000000001</v>
      </c>
      <c r="W10" s="167"/>
      <c r="X10" s="385">
        <f t="shared" si="4"/>
        <v>0.92490322580645157</v>
      </c>
      <c r="Y10" s="167"/>
      <c r="Z10" s="385">
        <f t="shared" si="6"/>
        <v>0.92591585760517803</v>
      </c>
      <c r="AA10" s="164"/>
      <c r="AB10" s="164"/>
      <c r="AC10" s="164"/>
    </row>
    <row r="11" spans="1:29" s="379" customFormat="1">
      <c r="A11" s="164"/>
      <c r="B11" s="165" t="s">
        <v>3</v>
      </c>
      <c r="C11" s="168">
        <v>1.5</v>
      </c>
      <c r="D11" s="166">
        <v>1.5</v>
      </c>
      <c r="E11" s="168">
        <v>6.4</v>
      </c>
      <c r="F11" s="168">
        <v>71.400000000000006</v>
      </c>
      <c r="G11" s="168">
        <v>3.1</v>
      </c>
      <c r="H11" s="168">
        <v>1.1000000000000001</v>
      </c>
      <c r="I11" s="164"/>
      <c r="J11" s="168">
        <f t="shared" si="0"/>
        <v>3.1007751937984498</v>
      </c>
      <c r="K11" s="168">
        <f t="shared" si="5"/>
        <v>3.1007751937984498</v>
      </c>
      <c r="L11" s="168">
        <v>3.1</v>
      </c>
      <c r="M11" s="164"/>
      <c r="N11" s="168">
        <f>J11/'PAF% (Lancet validation)'!$J$23*$N$19</f>
        <v>1.1572131519630295</v>
      </c>
      <c r="O11" s="168">
        <f>K11/'PAF% (Lancet validation)'!$K$23*$O$19</f>
        <v>1.1586145842216673</v>
      </c>
      <c r="P11" s="168">
        <v>1.2</v>
      </c>
      <c r="Q11" s="164"/>
      <c r="R11" s="385">
        <f t="shared" si="1"/>
        <v>0.96899224806201545</v>
      </c>
      <c r="S11" s="164"/>
      <c r="T11" s="385">
        <f t="shared" si="2"/>
        <v>0.71400000000000008</v>
      </c>
      <c r="U11" s="164"/>
      <c r="V11" s="386">
        <f t="shared" si="3"/>
        <v>0.28599999999999992</v>
      </c>
      <c r="W11" s="167"/>
      <c r="X11" s="385">
        <f t="shared" si="4"/>
        <v>0.99113178294573645</v>
      </c>
      <c r="Y11" s="167"/>
      <c r="Z11" s="385">
        <f t="shared" si="6"/>
        <v>0.99113178294573645</v>
      </c>
      <c r="AA11" s="164"/>
      <c r="AB11" s="164"/>
      <c r="AC11" s="164"/>
    </row>
    <row r="12" spans="1:29" s="379" customFormat="1">
      <c r="A12" s="164"/>
      <c r="B12" s="165" t="s">
        <v>61</v>
      </c>
      <c r="C12" s="168">
        <v>1.6</v>
      </c>
      <c r="D12" s="166">
        <v>1.6</v>
      </c>
      <c r="E12" s="168">
        <v>8.9</v>
      </c>
      <c r="F12" s="168">
        <v>68.3</v>
      </c>
      <c r="G12" s="168">
        <v>5.0999999999999996</v>
      </c>
      <c r="H12" s="168">
        <v>1.9</v>
      </c>
      <c r="I12" s="164"/>
      <c r="J12" s="168">
        <f t="shared" si="0"/>
        <v>5.0692994114296575</v>
      </c>
      <c r="K12" s="168">
        <f t="shared" si="5"/>
        <v>5.0692994114296575</v>
      </c>
      <c r="L12" s="168">
        <v>5.0999999999999996</v>
      </c>
      <c r="M12" s="164"/>
      <c r="N12" s="168">
        <f>J12/'PAF% (Lancet validation)'!$J$23*$N$19</f>
        <v>1.8918688339217122</v>
      </c>
      <c r="O12" s="168">
        <f>K12/'PAF% (Lancet validation)'!$K$23*$O$19</f>
        <v>1.8941599641326607</v>
      </c>
      <c r="P12" s="168">
        <v>1.9</v>
      </c>
      <c r="Q12" s="164"/>
      <c r="R12" s="385">
        <f t="shared" si="1"/>
        <v>0.94930700588570338</v>
      </c>
      <c r="S12" s="164"/>
      <c r="T12" s="385">
        <f t="shared" si="2"/>
        <v>0.68299999999999994</v>
      </c>
      <c r="U12" s="164"/>
      <c r="V12" s="386">
        <f t="shared" si="3"/>
        <v>0.31700000000000006</v>
      </c>
      <c r="W12" s="167"/>
      <c r="X12" s="385">
        <f t="shared" si="4"/>
        <v>0.98393032086576793</v>
      </c>
      <c r="Y12" s="167"/>
      <c r="Z12" s="385">
        <f t="shared" si="6"/>
        <v>0.98393032086576793</v>
      </c>
      <c r="AA12" s="164"/>
      <c r="AB12" s="164"/>
      <c r="AC12" s="164"/>
    </row>
    <row r="13" spans="1:29" s="379" customFormat="1">
      <c r="A13" s="164"/>
      <c r="B13" s="165" t="s">
        <v>4</v>
      </c>
      <c r="C13" s="168">
        <v>1.9</v>
      </c>
      <c r="D13" s="166">
        <v>1.9</v>
      </c>
      <c r="E13" s="168">
        <v>13.2</v>
      </c>
      <c r="F13" s="168">
        <v>69.8</v>
      </c>
      <c r="G13" s="168">
        <v>10.6</v>
      </c>
      <c r="H13" s="168">
        <v>3.9</v>
      </c>
      <c r="I13" s="164"/>
      <c r="J13" s="168">
        <f t="shared" si="0"/>
        <v>10.618519842688594</v>
      </c>
      <c r="K13" s="168">
        <f t="shared" si="5"/>
        <v>10.618519842688594</v>
      </c>
      <c r="L13" s="168">
        <v>10.6</v>
      </c>
      <c r="M13" s="164"/>
      <c r="N13" s="168">
        <f>J13/'PAF% (Lancet validation)'!$J$23*$N$19</f>
        <v>3.9628447882695332</v>
      </c>
      <c r="O13" s="168">
        <f>K13/'PAF% (Lancet validation)'!$K$23*$O$19</f>
        <v>3.9676439547090392</v>
      </c>
      <c r="P13" s="168">
        <v>4</v>
      </c>
      <c r="Q13" s="164"/>
      <c r="R13" s="385">
        <f t="shared" si="1"/>
        <v>0.8938148015731141</v>
      </c>
      <c r="S13" s="164"/>
      <c r="T13" s="385">
        <f t="shared" si="2"/>
        <v>0.69799999999999995</v>
      </c>
      <c r="U13" s="164"/>
      <c r="V13" s="386">
        <f t="shared" si="3"/>
        <v>0.30200000000000005</v>
      </c>
      <c r="W13" s="167"/>
      <c r="X13" s="385">
        <f t="shared" si="4"/>
        <v>0.96793207007508042</v>
      </c>
      <c r="Y13" s="167"/>
      <c r="Z13" s="385">
        <f t="shared" si="6"/>
        <v>0.96793207007508042</v>
      </c>
      <c r="AA13" s="164"/>
      <c r="AB13" s="164"/>
      <c r="AC13" s="164"/>
    </row>
    <row r="14" spans="1:29" s="379" customFormat="1">
      <c r="A14" s="164"/>
      <c r="B14" s="165" t="s">
        <v>571</v>
      </c>
      <c r="C14" s="168">
        <v>1.9</v>
      </c>
      <c r="D14" s="167">
        <v>1.94</v>
      </c>
      <c r="E14" s="168">
        <v>31.7</v>
      </c>
      <c r="F14" s="168">
        <v>45.6</v>
      </c>
      <c r="G14" s="168">
        <v>22.2</v>
      </c>
      <c r="H14" s="168">
        <v>8.1999999999999993</v>
      </c>
      <c r="I14" s="164"/>
      <c r="J14" s="168">
        <f t="shared" si="0"/>
        <v>22.197152415778419</v>
      </c>
      <c r="K14" s="168">
        <f t="shared" si="5"/>
        <v>22.957210434675417</v>
      </c>
      <c r="L14" s="168">
        <v>23</v>
      </c>
      <c r="M14" s="164"/>
      <c r="N14" s="168">
        <f>J14/'PAF% (Lancet validation)'!$J$23*$N$19</f>
        <v>8.2840048395125159</v>
      </c>
      <c r="O14" s="168">
        <f>K14/'PAF% (Lancet validation)'!$K$23*$O$19</f>
        <v>8.5780352203081005</v>
      </c>
      <c r="P14" s="168">
        <v>8.6</v>
      </c>
      <c r="Q14" s="164"/>
      <c r="R14" s="385">
        <f t="shared" si="1"/>
        <v>0.77802847584221579</v>
      </c>
      <c r="S14" s="164"/>
      <c r="T14" s="385">
        <f t="shared" si="2"/>
        <v>0.45600000000000002</v>
      </c>
      <c r="U14" s="164"/>
      <c r="V14" s="386">
        <f t="shared" si="3"/>
        <v>0.54400000000000004</v>
      </c>
      <c r="W14" s="167"/>
      <c r="X14" s="385">
        <f t="shared" si="4"/>
        <v>0.87924749085816534</v>
      </c>
      <c r="Y14" s="167"/>
      <c r="Z14" s="385">
        <f t="shared" si="6"/>
        <v>0.87511277523536568</v>
      </c>
      <c r="AA14" s="164"/>
      <c r="AB14" s="164"/>
      <c r="AC14" s="164"/>
    </row>
    <row r="15" spans="1:29" s="379" customFormat="1">
      <c r="A15" s="164"/>
      <c r="B15" s="165" t="s">
        <v>441</v>
      </c>
      <c r="C15" s="168">
        <v>1.2</v>
      </c>
      <c r="D15" s="167">
        <v>1.18</v>
      </c>
      <c r="E15" s="168">
        <v>11.8</v>
      </c>
      <c r="F15" s="168">
        <v>73.3</v>
      </c>
      <c r="G15" s="168">
        <v>2.1</v>
      </c>
      <c r="H15" s="168">
        <v>0.8</v>
      </c>
      <c r="I15" s="164"/>
      <c r="J15" s="168">
        <f t="shared" si="0"/>
        <v>2.305588120359515</v>
      </c>
      <c r="K15" s="168">
        <f t="shared" si="5"/>
        <v>2.0798245270455524</v>
      </c>
      <c r="L15" s="168">
        <v>2.1</v>
      </c>
      <c r="M15" s="164"/>
      <c r="N15" s="168">
        <f>J15/'PAF% (Lancet validation)'!$J$23*$N$19</f>
        <v>0.86044834892444466</v>
      </c>
      <c r="O15" s="168">
        <f>K15/'PAF% (Lancet validation)'!$K$23*$O$19</f>
        <v>0.77713309706435296</v>
      </c>
      <c r="P15" s="168">
        <v>0.8</v>
      </c>
      <c r="Q15" s="164"/>
      <c r="R15" s="385">
        <f t="shared" si="1"/>
        <v>0.97694411879640486</v>
      </c>
      <c r="S15" s="164"/>
      <c r="T15" s="385">
        <f t="shared" si="2"/>
        <v>0.73299999999999998</v>
      </c>
      <c r="U15" s="164"/>
      <c r="V15" s="386">
        <f t="shared" si="3"/>
        <v>0.26700000000000002</v>
      </c>
      <c r="W15" s="167"/>
      <c r="X15" s="385">
        <f t="shared" si="4"/>
        <v>0.99384407971864008</v>
      </c>
      <c r="Y15" s="167"/>
      <c r="Z15" s="385">
        <f t="shared" si="6"/>
        <v>0.99444686851278841</v>
      </c>
      <c r="AA15" s="164"/>
      <c r="AB15" s="164"/>
      <c r="AC15" s="164"/>
    </row>
    <row r="16" spans="1:29" s="379" customFormat="1">
      <c r="A16" s="164"/>
      <c r="B16" s="165" t="s">
        <v>442</v>
      </c>
      <c r="C16" s="168">
        <v>1.6</v>
      </c>
      <c r="D16" s="167">
        <v>1.57</v>
      </c>
      <c r="E16" s="168">
        <v>11</v>
      </c>
      <c r="F16" s="168">
        <v>28.1</v>
      </c>
      <c r="G16" s="168">
        <v>4.2</v>
      </c>
      <c r="H16" s="168">
        <v>3.5</v>
      </c>
      <c r="I16" s="164"/>
      <c r="J16" s="168">
        <f t="shared" si="0"/>
        <v>6.1913696060037537</v>
      </c>
      <c r="K16" s="168">
        <f t="shared" si="5"/>
        <v>5.9000658699538917</v>
      </c>
      <c r="L16" s="168">
        <v>5.9</v>
      </c>
      <c r="M16" s="164"/>
      <c r="N16" s="168">
        <f>J16/'PAF% (Lancet validation)'!$J$23*$N$19</f>
        <v>2.3106268235959742</v>
      </c>
      <c r="O16" s="168">
        <f>K16/'PAF% (Lancet validation)'!$K$23*$O$19</f>
        <v>2.2045785126470574</v>
      </c>
      <c r="P16" s="168">
        <v>2.2000000000000002</v>
      </c>
      <c r="Q16" s="164"/>
      <c r="R16" s="385">
        <f t="shared" si="1"/>
        <v>0.93808630393996251</v>
      </c>
      <c r="S16" s="164"/>
      <c r="T16" s="385">
        <f t="shared" si="2"/>
        <v>0.28100000000000003</v>
      </c>
      <c r="U16" s="164"/>
      <c r="V16" s="386">
        <f t="shared" si="3"/>
        <v>0.71899999999999997</v>
      </c>
      <c r="W16" s="167"/>
      <c r="X16" s="385">
        <f t="shared" si="4"/>
        <v>0.95548405253283297</v>
      </c>
      <c r="Y16" s="167"/>
      <c r="Z16" s="385">
        <f t="shared" si="6"/>
        <v>0.95757852639503149</v>
      </c>
      <c r="AA16" s="164"/>
      <c r="AB16" s="164"/>
      <c r="AC16" s="164"/>
    </row>
    <row r="17" spans="1:29" s="379" customFormat="1">
      <c r="A17" s="164"/>
      <c r="B17" s="165" t="s">
        <v>432</v>
      </c>
      <c r="C17" s="168">
        <v>1.8</v>
      </c>
      <c r="D17" s="166">
        <v>1.84</v>
      </c>
      <c r="E17" s="168">
        <v>12.1</v>
      </c>
      <c r="F17" s="168">
        <v>55.2</v>
      </c>
      <c r="G17" s="168">
        <v>9.1999999999999993</v>
      </c>
      <c r="H17" s="168">
        <v>3.4</v>
      </c>
      <c r="I17" s="164"/>
      <c r="J17" s="168">
        <f t="shared" si="0"/>
        <v>8.8256746900072951</v>
      </c>
      <c r="K17" s="168">
        <f t="shared" si="5"/>
        <v>9.2262445081877935</v>
      </c>
      <c r="L17" s="168">
        <v>9.1999999999999993</v>
      </c>
      <c r="M17" s="164"/>
      <c r="N17" s="168">
        <f>J17/'PAF% (Lancet validation)'!$J$23*$N$19</f>
        <v>3.2937527514571348</v>
      </c>
      <c r="O17" s="168">
        <f>K17/'PAF% (Lancet validation)'!$K$23*$O$19</f>
        <v>3.4474158159420152</v>
      </c>
      <c r="P17" s="168">
        <v>3.4</v>
      </c>
      <c r="Q17" s="164"/>
      <c r="R17" s="385">
        <f t="shared" si="1"/>
        <v>0.91174325309992699</v>
      </c>
      <c r="S17" s="164"/>
      <c r="T17" s="385">
        <f t="shared" si="2"/>
        <v>0.55200000000000005</v>
      </c>
      <c r="U17" s="164"/>
      <c r="V17" s="386">
        <f t="shared" si="3"/>
        <v>0.44799999999999995</v>
      </c>
      <c r="W17" s="167"/>
      <c r="X17" s="385">
        <f t="shared" si="4"/>
        <v>0.96046097738876735</v>
      </c>
      <c r="Y17" s="167"/>
      <c r="Z17" s="385">
        <f t="shared" si="6"/>
        <v>0.95866642460331875</v>
      </c>
      <c r="AA17" s="164"/>
      <c r="AB17" s="164"/>
      <c r="AC17" s="164"/>
    </row>
    <row r="18" spans="1:29" s="379" customFormat="1" ht="14.4" thickBot="1">
      <c r="A18" s="164"/>
      <c r="B18" s="165" t="s">
        <v>483</v>
      </c>
      <c r="C18" s="168">
        <v>1.1000000000000001</v>
      </c>
      <c r="D18" s="166">
        <v>1.1000000000000001</v>
      </c>
      <c r="E18" s="168">
        <v>75</v>
      </c>
      <c r="F18" s="168">
        <v>13.3</v>
      </c>
      <c r="G18" s="168">
        <v>6.3</v>
      </c>
      <c r="H18" s="168">
        <v>2.2999999999999998</v>
      </c>
      <c r="I18" s="164"/>
      <c r="J18" s="168">
        <f t="shared" si="0"/>
        <v>6.9767441860465169</v>
      </c>
      <c r="K18" s="168">
        <f t="shared" si="5"/>
        <v>6.9767441860465169</v>
      </c>
      <c r="L18" s="168">
        <v>7</v>
      </c>
      <c r="M18" s="164"/>
      <c r="N18" s="168">
        <f>J18/'PAF% (Lancet validation)'!$J$23*$N$19</f>
        <v>2.6037295919168182</v>
      </c>
      <c r="O18" s="168">
        <f>K18/'PAF% (Lancet validation)'!$K$23*$O$19</f>
        <v>2.6068828144987535</v>
      </c>
      <c r="P18" s="168">
        <v>2.6</v>
      </c>
      <c r="Q18" s="164"/>
      <c r="R18" s="387">
        <f t="shared" si="1"/>
        <v>0.93023255813953487</v>
      </c>
      <c r="S18" s="167"/>
      <c r="T18" s="387">
        <f t="shared" si="2"/>
        <v>0.13300000000000001</v>
      </c>
      <c r="U18" s="167"/>
      <c r="V18" s="428">
        <f t="shared" si="3"/>
        <v>0.86699999999999999</v>
      </c>
      <c r="W18" s="167"/>
      <c r="X18" s="387">
        <f t="shared" si="4"/>
        <v>0.93951162790697673</v>
      </c>
      <c r="Y18" s="167"/>
      <c r="Z18" s="387">
        <f t="shared" si="6"/>
        <v>0.93951162790697673</v>
      </c>
      <c r="AA18" s="164"/>
      <c r="AB18" s="164"/>
      <c r="AC18" s="164"/>
    </row>
    <row r="19" spans="1:29" s="379" customFormat="1">
      <c r="A19" s="164"/>
      <c r="B19" s="170" t="s">
        <v>37</v>
      </c>
      <c r="C19" s="163"/>
      <c r="D19" s="163"/>
      <c r="E19" s="163"/>
      <c r="F19" s="163"/>
      <c r="G19" s="172"/>
      <c r="H19" s="171">
        <v>40</v>
      </c>
      <c r="I19" s="164"/>
      <c r="J19" s="171">
        <f>(1-(R7*R8*R9*R10*R11*R12*R13*R14*R15*R16*R17*R18))*100</f>
        <v>68.48306753334721</v>
      </c>
      <c r="K19" s="171"/>
      <c r="L19" s="171"/>
      <c r="M19" s="172"/>
      <c r="N19" s="171">
        <f>(1-(X7*X8*X9*X10*X11*X12*X13*X14*X15*X16*X17*X18))*100</f>
        <v>40.070586189534751</v>
      </c>
      <c r="O19" s="171">
        <f>(1-(Z7*Z8*Z9*Z10*Z11*Z12*Z13*Z14*Z15*Z16*Z17*Z18))*100</f>
        <v>40.146320264497348</v>
      </c>
      <c r="P19" s="171">
        <v>40.1</v>
      </c>
      <c r="Q19" s="164"/>
      <c r="R19" s="164"/>
      <c r="S19" s="164"/>
      <c r="T19" s="165"/>
      <c r="U19" s="164"/>
      <c r="V19" s="164"/>
      <c r="W19" s="167"/>
      <c r="X19" s="167"/>
      <c r="Y19" s="167"/>
      <c r="Z19" s="167"/>
      <c r="AA19" s="164"/>
      <c r="AB19" s="164"/>
      <c r="AC19" s="164"/>
    </row>
    <row r="20" spans="1:29" s="164" customFormat="1">
      <c r="B20" s="165" t="s">
        <v>443</v>
      </c>
      <c r="T20" s="165"/>
    </row>
    <row r="21" spans="1:29" s="164" customFormat="1"/>
    <row r="22" spans="1:29" s="164" customFormat="1">
      <c r="G22" s="183" t="s">
        <v>572</v>
      </c>
      <c r="J22" s="832" t="s">
        <v>444</v>
      </c>
      <c r="K22" s="832"/>
      <c r="L22" s="832"/>
    </row>
    <row r="23" spans="1:29" s="164" customFormat="1">
      <c r="G23" s="168">
        <f>SUM('PAF% (Lancet validation)'!G7:G18)</f>
        <v>107.89999999999999</v>
      </c>
      <c r="J23" s="168">
        <f>SUM('PAF% (Lancet validation)'!J7:J18)</f>
        <v>107.36991663696683</v>
      </c>
      <c r="K23" s="168">
        <f>SUM('PAF% (Lancet validation)'!K7:K18)</f>
        <v>107.44273004475218</v>
      </c>
      <c r="L23" s="168">
        <f>SUM('PAF% (Lancet validation)'!L7:L18)</f>
        <v>107.50000000000001</v>
      </c>
    </row>
    <row r="24" spans="1:29" s="164" customFormat="1"/>
    <row r="25" spans="1:29" s="379" customFormat="1">
      <c r="A25" s="164"/>
      <c r="B25" s="429" t="s">
        <v>573</v>
      </c>
      <c r="C25" s="164"/>
      <c r="D25" s="164"/>
      <c r="E25" s="164"/>
      <c r="F25" s="164"/>
      <c r="G25" s="430" t="s">
        <v>574</v>
      </c>
      <c r="H25" s="431"/>
      <c r="I25" s="164"/>
      <c r="J25" s="164"/>
      <c r="K25" s="164"/>
      <c r="L25" s="164"/>
      <c r="M25" s="164"/>
      <c r="N25" s="164"/>
      <c r="O25" s="164"/>
      <c r="P25" s="164"/>
      <c r="Q25" s="164"/>
      <c r="R25" s="164"/>
      <c r="S25" s="164"/>
      <c r="T25" s="164"/>
      <c r="U25" s="164"/>
      <c r="V25" s="164"/>
      <c r="W25" s="164"/>
      <c r="X25" s="164"/>
      <c r="Y25" s="164"/>
      <c r="Z25" s="164"/>
      <c r="AA25" s="164"/>
      <c r="AB25" s="164"/>
      <c r="AC25" s="164"/>
    </row>
    <row r="26" spans="1:29" s="379" customFormat="1">
      <c r="A26" s="164"/>
      <c r="B26" s="164"/>
      <c r="C26" s="164"/>
      <c r="D26" s="164"/>
      <c r="E26" s="164"/>
      <c r="F26" s="164"/>
      <c r="G26" s="164"/>
      <c r="H26" s="164"/>
      <c r="I26" s="164"/>
      <c r="J26" s="164"/>
      <c r="K26" s="164"/>
      <c r="L26" s="164"/>
      <c r="M26" s="164"/>
      <c r="N26" s="164"/>
      <c r="O26" s="164"/>
      <c r="P26" s="164"/>
      <c r="Q26" s="164"/>
      <c r="R26" s="164"/>
      <c r="S26" s="164"/>
      <c r="T26" s="164"/>
      <c r="U26" s="164"/>
      <c r="V26" s="164"/>
      <c r="W26" s="164"/>
      <c r="X26" s="164"/>
      <c r="Y26" s="164"/>
      <c r="Z26" s="164"/>
      <c r="AA26" s="164"/>
      <c r="AB26" s="164"/>
      <c r="AC26" s="164"/>
    </row>
    <row r="27" spans="1:29" s="379" customFormat="1">
      <c r="A27" s="164"/>
      <c r="B27" s="164"/>
      <c r="C27" s="164"/>
      <c r="D27" s="164"/>
      <c r="E27" s="164"/>
      <c r="F27" s="164"/>
      <c r="G27" s="164"/>
      <c r="H27" s="164"/>
      <c r="I27" s="164"/>
      <c r="J27" s="164"/>
      <c r="K27" s="164"/>
      <c r="L27" s="164"/>
      <c r="M27" s="164"/>
      <c r="N27" s="164"/>
      <c r="O27" s="164"/>
      <c r="P27" s="164"/>
      <c r="Q27" s="164"/>
      <c r="R27" s="164"/>
      <c r="S27" s="164"/>
      <c r="T27" s="164"/>
      <c r="U27" s="164"/>
      <c r="V27" s="164"/>
      <c r="W27" s="164"/>
      <c r="X27" s="164"/>
      <c r="Y27" s="164"/>
      <c r="Z27" s="164"/>
      <c r="AA27" s="164"/>
      <c r="AB27" s="164"/>
      <c r="AC27" s="164"/>
    </row>
    <row r="28" spans="1:29" s="379" customFormat="1">
      <c r="A28" s="164"/>
      <c r="B28" s="164"/>
      <c r="C28" s="164"/>
      <c r="D28" s="164"/>
      <c r="E28" s="164"/>
      <c r="F28" s="164"/>
      <c r="G28" s="164"/>
      <c r="H28" s="164"/>
      <c r="I28" s="164"/>
      <c r="J28" s="164"/>
      <c r="K28" s="164"/>
      <c r="L28" s="164"/>
      <c r="M28" s="164"/>
      <c r="N28" s="164"/>
      <c r="O28" s="164"/>
      <c r="P28" s="164"/>
      <c r="Q28" s="164"/>
      <c r="R28" s="164"/>
      <c r="S28" s="164"/>
      <c r="T28" s="164"/>
      <c r="U28" s="164"/>
      <c r="V28" s="164"/>
      <c r="W28" s="164"/>
      <c r="X28" s="164"/>
      <c r="Y28" s="164"/>
      <c r="Z28" s="164"/>
      <c r="AA28" s="164"/>
      <c r="AB28" s="164"/>
      <c r="AC28" s="164"/>
    </row>
    <row r="29" spans="1:29" s="379" customFormat="1">
      <c r="A29" s="164"/>
      <c r="B29" s="164"/>
      <c r="C29" s="164"/>
      <c r="D29" s="164"/>
      <c r="E29" s="164"/>
      <c r="F29" s="164"/>
      <c r="G29" s="164"/>
      <c r="H29" s="164"/>
      <c r="I29" s="164"/>
      <c r="J29" s="164"/>
      <c r="K29" s="164"/>
      <c r="L29" s="164"/>
      <c r="M29" s="164"/>
      <c r="N29" s="164"/>
      <c r="O29" s="164"/>
      <c r="P29" s="164"/>
      <c r="Q29" s="164"/>
      <c r="R29" s="164"/>
      <c r="S29" s="164"/>
      <c r="T29" s="164"/>
      <c r="U29" s="164"/>
      <c r="V29" s="164"/>
      <c r="W29" s="164"/>
      <c r="X29" s="164"/>
      <c r="Y29" s="164"/>
      <c r="Z29" s="164"/>
      <c r="AA29" s="164"/>
      <c r="AB29" s="164"/>
      <c r="AC29" s="164"/>
    </row>
    <row r="30" spans="1:29" s="379" customFormat="1">
      <c r="A30" s="164"/>
      <c r="B30" s="164"/>
      <c r="C30" s="164"/>
      <c r="D30" s="164"/>
      <c r="E30" s="164"/>
      <c r="F30" s="164"/>
      <c r="G30" s="164"/>
      <c r="H30" s="164"/>
      <c r="I30" s="164"/>
      <c r="J30" s="164"/>
      <c r="K30" s="164"/>
      <c r="L30" s="164"/>
      <c r="M30" s="164"/>
      <c r="N30" s="164"/>
      <c r="O30" s="164"/>
      <c r="P30" s="164"/>
      <c r="Q30" s="164"/>
      <c r="R30" s="164"/>
      <c r="S30" s="164"/>
      <c r="T30" s="164"/>
      <c r="U30" s="164"/>
      <c r="V30" s="164"/>
      <c r="W30" s="164"/>
      <c r="X30" s="164"/>
      <c r="Y30" s="164"/>
      <c r="Z30" s="164"/>
      <c r="AA30" s="164"/>
      <c r="AB30" s="164"/>
      <c r="AC30" s="164"/>
    </row>
    <row r="31" spans="1:29" s="379" customFormat="1">
      <c r="A31" s="164"/>
      <c r="B31" s="164"/>
      <c r="C31" s="164"/>
      <c r="D31" s="164"/>
      <c r="E31" s="164"/>
      <c r="F31" s="164"/>
      <c r="G31" s="164"/>
      <c r="H31" s="164"/>
      <c r="I31" s="164"/>
      <c r="J31" s="164"/>
      <c r="K31" s="164"/>
      <c r="L31" s="164"/>
      <c r="M31" s="164"/>
      <c r="N31" s="164"/>
      <c r="O31" s="164"/>
      <c r="P31" s="164"/>
      <c r="Q31" s="164"/>
      <c r="R31" s="164"/>
      <c r="S31" s="164"/>
      <c r="T31" s="164"/>
      <c r="U31" s="164"/>
      <c r="V31" s="164"/>
      <c r="W31" s="164"/>
      <c r="X31" s="164"/>
      <c r="Y31" s="164"/>
      <c r="Z31" s="164"/>
      <c r="AA31" s="164"/>
      <c r="AB31" s="164"/>
      <c r="AC31" s="164"/>
    </row>
    <row r="32" spans="1:29" s="379" customFormat="1">
      <c r="A32" s="164"/>
      <c r="B32" s="164"/>
      <c r="C32" s="164"/>
      <c r="D32" s="164"/>
      <c r="E32" s="164"/>
      <c r="F32" s="164"/>
      <c r="G32" s="164"/>
      <c r="H32" s="164"/>
      <c r="I32" s="164"/>
      <c r="J32" s="164"/>
      <c r="K32" s="164"/>
      <c r="L32" s="164"/>
      <c r="M32" s="164"/>
      <c r="N32" s="164"/>
      <c r="O32" s="164"/>
      <c r="P32" s="164"/>
      <c r="Q32" s="164"/>
      <c r="R32" s="164"/>
      <c r="S32" s="164"/>
      <c r="T32" s="164"/>
      <c r="U32" s="164"/>
      <c r="V32" s="164"/>
      <c r="W32" s="164"/>
      <c r="X32" s="164"/>
      <c r="Y32" s="164"/>
      <c r="Z32" s="164"/>
      <c r="AA32" s="164"/>
      <c r="AB32" s="164"/>
      <c r="AC32" s="164"/>
    </row>
    <row r="33" spans="1:29" s="379" customFormat="1">
      <c r="A33" s="164"/>
      <c r="B33" s="164"/>
      <c r="C33" s="164"/>
      <c r="D33" s="164"/>
      <c r="E33" s="164"/>
      <c r="F33" s="164"/>
      <c r="G33" s="164"/>
      <c r="H33" s="164"/>
      <c r="I33" s="164"/>
      <c r="J33" s="164"/>
      <c r="K33" s="164"/>
      <c r="L33" s="164"/>
      <c r="M33" s="164"/>
      <c r="N33" s="164"/>
      <c r="O33" s="164"/>
      <c r="P33" s="164"/>
      <c r="Q33" s="164"/>
      <c r="R33" s="164"/>
      <c r="S33" s="164"/>
      <c r="T33" s="164"/>
      <c r="U33" s="164"/>
      <c r="V33" s="164"/>
      <c r="W33" s="164"/>
      <c r="X33" s="164"/>
      <c r="Y33" s="164"/>
      <c r="Z33" s="164"/>
      <c r="AA33" s="164"/>
      <c r="AB33" s="164"/>
      <c r="AC33" s="164"/>
    </row>
    <row r="34" spans="1:29" s="379" customFormat="1">
      <c r="A34" s="164"/>
      <c r="B34" s="164"/>
      <c r="C34" s="164"/>
      <c r="D34" s="164"/>
      <c r="E34" s="164"/>
      <c r="F34" s="164"/>
      <c r="G34" s="164"/>
      <c r="H34" s="164"/>
      <c r="I34" s="164"/>
      <c r="J34" s="164"/>
      <c r="K34" s="164"/>
      <c r="L34" s="164"/>
      <c r="M34" s="164"/>
      <c r="N34" s="164"/>
      <c r="O34" s="164"/>
      <c r="P34" s="164"/>
      <c r="Q34" s="164"/>
      <c r="R34" s="164"/>
      <c r="S34" s="164"/>
      <c r="T34" s="164"/>
      <c r="U34" s="164"/>
      <c r="V34" s="164"/>
      <c r="W34" s="164"/>
      <c r="X34" s="164"/>
      <c r="Y34" s="164"/>
      <c r="Z34" s="164"/>
      <c r="AA34" s="164"/>
      <c r="AB34" s="164"/>
      <c r="AC34" s="164"/>
    </row>
    <row r="35" spans="1:29" s="379" customFormat="1">
      <c r="A35" s="164"/>
      <c r="B35" s="164"/>
      <c r="C35" s="164"/>
      <c r="D35" s="164"/>
      <c r="E35" s="164"/>
      <c r="F35" s="164"/>
      <c r="G35" s="164"/>
      <c r="H35" s="164"/>
      <c r="I35" s="164"/>
      <c r="J35" s="164"/>
      <c r="K35" s="164"/>
      <c r="L35" s="164"/>
      <c r="M35" s="164"/>
      <c r="N35" s="164"/>
      <c r="O35" s="164"/>
      <c r="P35" s="164"/>
      <c r="Q35" s="164"/>
      <c r="R35" s="164"/>
      <c r="S35" s="164"/>
      <c r="T35" s="164"/>
      <c r="U35" s="164"/>
      <c r="V35" s="164"/>
      <c r="W35" s="164"/>
      <c r="X35" s="164"/>
      <c r="Y35" s="164"/>
      <c r="Z35" s="164"/>
      <c r="AA35" s="164"/>
      <c r="AB35" s="164"/>
      <c r="AC35" s="164"/>
    </row>
    <row r="36" spans="1:29" s="379" customFormat="1">
      <c r="A36" s="164"/>
      <c r="B36" s="164"/>
      <c r="C36" s="164"/>
      <c r="D36" s="164"/>
      <c r="E36" s="164"/>
      <c r="F36" s="164"/>
      <c r="G36" s="164"/>
      <c r="H36" s="164"/>
      <c r="I36" s="164"/>
      <c r="J36" s="164"/>
      <c r="K36" s="164"/>
      <c r="L36" s="164"/>
      <c r="M36" s="164"/>
      <c r="N36" s="164"/>
      <c r="O36" s="164"/>
      <c r="P36" s="164"/>
      <c r="Q36" s="164"/>
      <c r="R36" s="164"/>
      <c r="S36" s="164"/>
      <c r="T36" s="164"/>
      <c r="U36" s="164"/>
      <c r="V36" s="164"/>
      <c r="W36" s="164"/>
      <c r="X36" s="164"/>
      <c r="Y36" s="164"/>
      <c r="Z36" s="164"/>
      <c r="AA36" s="164"/>
      <c r="AB36" s="164"/>
      <c r="AC36" s="164"/>
    </row>
    <row r="37" spans="1:29" s="379" customFormat="1">
      <c r="A37" s="164"/>
      <c r="B37" s="164"/>
      <c r="C37" s="164"/>
      <c r="D37" s="164"/>
      <c r="E37" s="164"/>
      <c r="F37" s="164"/>
      <c r="G37" s="164"/>
      <c r="H37" s="164"/>
      <c r="I37" s="164"/>
      <c r="J37" s="164"/>
      <c r="K37" s="164"/>
      <c r="L37" s="164"/>
      <c r="M37" s="164"/>
      <c r="N37" s="164"/>
      <c r="O37" s="164"/>
      <c r="P37" s="164"/>
      <c r="Q37" s="164"/>
      <c r="R37" s="164"/>
      <c r="S37" s="164"/>
      <c r="T37" s="164"/>
      <c r="U37" s="164"/>
      <c r="V37" s="164"/>
      <c r="W37" s="164"/>
      <c r="X37" s="164"/>
      <c r="Y37" s="164"/>
      <c r="Z37" s="164"/>
      <c r="AA37" s="164"/>
      <c r="AB37" s="164"/>
      <c r="AC37" s="164"/>
    </row>
    <row r="38" spans="1:29" s="379" customFormat="1">
      <c r="A38" s="164"/>
      <c r="B38" s="164"/>
      <c r="C38" s="164"/>
      <c r="D38" s="164"/>
      <c r="E38" s="164"/>
      <c r="F38" s="164"/>
      <c r="G38" s="164"/>
      <c r="H38" s="164"/>
      <c r="I38" s="164"/>
      <c r="J38" s="164"/>
      <c r="K38" s="164"/>
      <c r="L38" s="164"/>
      <c r="M38" s="164"/>
      <c r="N38" s="164"/>
      <c r="O38" s="164"/>
      <c r="P38" s="164"/>
      <c r="Q38" s="164"/>
      <c r="R38" s="164"/>
      <c r="S38" s="164"/>
      <c r="T38" s="164"/>
      <c r="U38" s="164"/>
      <c r="V38" s="164"/>
      <c r="W38" s="164"/>
      <c r="X38" s="164"/>
      <c r="Y38" s="164"/>
      <c r="Z38" s="164"/>
      <c r="AA38" s="164"/>
      <c r="AB38" s="164"/>
      <c r="AC38" s="164"/>
    </row>
    <row r="39" spans="1:29" s="379" customFormat="1">
      <c r="A39" s="164"/>
      <c r="B39" s="164"/>
      <c r="C39" s="164"/>
      <c r="D39" s="164"/>
      <c r="E39" s="164"/>
      <c r="F39" s="164"/>
      <c r="G39" s="164"/>
      <c r="H39" s="164"/>
      <c r="I39" s="164"/>
      <c r="J39" s="164"/>
      <c r="K39" s="164"/>
      <c r="L39" s="164"/>
      <c r="M39" s="164"/>
      <c r="N39" s="164"/>
      <c r="O39" s="164"/>
      <c r="P39" s="164"/>
      <c r="Q39" s="164"/>
      <c r="R39" s="164"/>
      <c r="S39" s="164"/>
      <c r="T39" s="164"/>
      <c r="U39" s="164"/>
      <c r="V39" s="164"/>
      <c r="W39" s="164"/>
      <c r="X39" s="164"/>
      <c r="Y39" s="164"/>
      <c r="Z39" s="164"/>
      <c r="AA39" s="164"/>
      <c r="AB39" s="164"/>
      <c r="AC39" s="164"/>
    </row>
    <row r="40" spans="1:29" s="379" customFormat="1">
      <c r="A40" s="164"/>
      <c r="B40" s="164"/>
      <c r="C40" s="164"/>
      <c r="D40" s="164"/>
      <c r="E40" s="164"/>
      <c r="F40" s="164"/>
      <c r="G40" s="164"/>
      <c r="H40" s="164"/>
      <c r="I40" s="164"/>
      <c r="J40" s="164"/>
      <c r="K40" s="164"/>
      <c r="L40" s="164"/>
      <c r="M40" s="164"/>
      <c r="N40" s="164"/>
      <c r="O40" s="164"/>
      <c r="P40" s="164"/>
      <c r="Q40" s="164"/>
      <c r="R40" s="164"/>
      <c r="S40" s="164"/>
      <c r="T40" s="164"/>
      <c r="U40" s="164"/>
      <c r="V40" s="164"/>
      <c r="W40" s="164"/>
      <c r="X40" s="164"/>
      <c r="Y40" s="164"/>
      <c r="Z40" s="164"/>
      <c r="AA40" s="164"/>
      <c r="AB40" s="164"/>
      <c r="AC40" s="164"/>
    </row>
    <row r="41" spans="1:29" s="379" customFormat="1">
      <c r="A41" s="164"/>
      <c r="B41" s="164"/>
      <c r="C41" s="164"/>
      <c r="D41" s="164"/>
      <c r="E41" s="164"/>
      <c r="F41" s="164"/>
      <c r="G41" s="164"/>
      <c r="H41" s="164"/>
      <c r="I41" s="164"/>
      <c r="J41" s="164"/>
      <c r="K41" s="164"/>
      <c r="L41" s="164"/>
      <c r="M41" s="164"/>
      <c r="N41" s="164"/>
      <c r="O41" s="164"/>
      <c r="P41" s="164"/>
      <c r="Q41" s="164"/>
      <c r="R41" s="164"/>
      <c r="S41" s="164"/>
      <c r="T41" s="164"/>
      <c r="U41" s="164"/>
      <c r="V41" s="164"/>
      <c r="W41" s="164"/>
      <c r="X41" s="164"/>
      <c r="Y41" s="164"/>
      <c r="Z41" s="164"/>
      <c r="AA41" s="164"/>
      <c r="AB41" s="164"/>
      <c r="AC41" s="164"/>
    </row>
    <row r="42" spans="1:29" s="379" customFormat="1">
      <c r="A42" s="164"/>
      <c r="B42" s="164"/>
      <c r="C42" s="164"/>
      <c r="D42" s="164"/>
      <c r="E42" s="164"/>
      <c r="F42" s="164"/>
      <c r="G42" s="164"/>
      <c r="H42" s="164"/>
      <c r="I42" s="164"/>
      <c r="J42" s="164"/>
      <c r="K42" s="164"/>
      <c r="L42" s="164"/>
      <c r="M42" s="164"/>
      <c r="N42" s="164"/>
      <c r="O42" s="164"/>
      <c r="P42" s="164"/>
      <c r="Q42" s="164"/>
      <c r="R42" s="164"/>
      <c r="S42" s="164"/>
      <c r="T42" s="164"/>
      <c r="U42" s="164"/>
      <c r="V42" s="164"/>
      <c r="W42" s="164"/>
      <c r="X42" s="164"/>
      <c r="Y42" s="164"/>
      <c r="Z42" s="164"/>
      <c r="AA42" s="164"/>
      <c r="AB42" s="164"/>
      <c r="AC42" s="164"/>
    </row>
    <row r="43" spans="1:29" s="379" customFormat="1">
      <c r="A43" s="164"/>
      <c r="B43" s="164"/>
      <c r="C43" s="164"/>
      <c r="D43" s="164"/>
      <c r="E43" s="164"/>
      <c r="F43" s="164"/>
      <c r="G43" s="164"/>
      <c r="H43" s="164"/>
      <c r="I43" s="164"/>
      <c r="J43" s="164"/>
      <c r="K43" s="164"/>
      <c r="L43" s="164"/>
      <c r="M43" s="164"/>
      <c r="N43" s="164"/>
      <c r="O43" s="164"/>
      <c r="P43" s="164"/>
      <c r="Q43" s="164"/>
      <c r="R43" s="164"/>
      <c r="S43" s="164"/>
      <c r="T43" s="164"/>
      <c r="U43" s="164"/>
      <c r="V43" s="164"/>
      <c r="W43" s="164"/>
      <c r="X43" s="164"/>
      <c r="Y43" s="164"/>
      <c r="Z43" s="164"/>
      <c r="AA43" s="164"/>
      <c r="AB43" s="164"/>
      <c r="AC43" s="164"/>
    </row>
    <row r="44" spans="1:29" s="379" customFormat="1">
      <c r="A44" s="164"/>
      <c r="B44" s="164"/>
      <c r="C44" s="164"/>
      <c r="D44" s="164"/>
      <c r="E44" s="164"/>
      <c r="F44" s="164"/>
      <c r="G44" s="164"/>
      <c r="H44" s="164"/>
      <c r="I44" s="164"/>
      <c r="J44" s="164"/>
      <c r="K44" s="164"/>
      <c r="L44" s="164"/>
      <c r="M44" s="164"/>
      <c r="N44" s="164"/>
      <c r="O44" s="164"/>
      <c r="P44" s="164"/>
      <c r="Q44" s="164"/>
      <c r="R44" s="164"/>
      <c r="S44" s="164"/>
      <c r="T44" s="164"/>
      <c r="U44" s="164"/>
      <c r="V44" s="164"/>
      <c r="W44" s="164"/>
      <c r="X44" s="164"/>
      <c r="Y44" s="164"/>
      <c r="Z44" s="164"/>
      <c r="AA44" s="164"/>
      <c r="AB44" s="164"/>
      <c r="AC44" s="164"/>
    </row>
    <row r="45" spans="1:29" s="379" customFormat="1">
      <c r="B45" s="164"/>
      <c r="C45" s="164"/>
      <c r="D45" s="164"/>
      <c r="E45" s="164"/>
      <c r="F45" s="164"/>
      <c r="G45" s="164"/>
      <c r="H45" s="164"/>
      <c r="I45" s="164"/>
      <c r="J45" s="164"/>
      <c r="K45" s="164"/>
      <c r="L45" s="164"/>
      <c r="M45" s="164"/>
      <c r="N45" s="164"/>
      <c r="O45" s="164"/>
      <c r="P45" s="164"/>
      <c r="Q45" s="164"/>
      <c r="R45" s="164"/>
      <c r="S45" s="164"/>
      <c r="T45" s="164"/>
      <c r="U45" s="164"/>
      <c r="V45" s="164"/>
      <c r="W45" s="167"/>
      <c r="X45" s="164"/>
      <c r="Y45" s="164"/>
      <c r="Z45" s="164"/>
      <c r="AA45" s="164"/>
      <c r="AB45" s="164"/>
      <c r="AC45" s="164"/>
    </row>
    <row r="46" spans="1:29" s="379" customFormat="1">
      <c r="B46" s="164"/>
      <c r="C46" s="164"/>
      <c r="D46" s="164"/>
      <c r="E46" s="164"/>
      <c r="F46" s="164"/>
      <c r="G46" s="164"/>
      <c r="H46" s="164"/>
      <c r="I46" s="164"/>
      <c r="J46" s="164"/>
      <c r="K46" s="164"/>
      <c r="L46" s="164"/>
      <c r="M46" s="164"/>
      <c r="N46" s="164"/>
      <c r="O46" s="164"/>
      <c r="P46" s="164"/>
      <c r="Q46" s="164"/>
      <c r="R46" s="164"/>
      <c r="S46" s="164"/>
      <c r="T46" s="164"/>
      <c r="U46" s="164"/>
      <c r="V46" s="164"/>
      <c r="W46" s="167"/>
      <c r="X46" s="164"/>
      <c r="Y46" s="164"/>
      <c r="Z46" s="164"/>
      <c r="AA46" s="164"/>
      <c r="AB46" s="164"/>
      <c r="AC46" s="164"/>
    </row>
    <row r="47" spans="1:29" s="379" customFormat="1">
      <c r="B47" s="164"/>
      <c r="C47" s="164"/>
      <c r="D47" s="164"/>
      <c r="E47" s="164"/>
      <c r="F47" s="164"/>
      <c r="G47" s="164"/>
      <c r="H47" s="164"/>
      <c r="I47" s="164"/>
      <c r="J47" s="164"/>
      <c r="K47" s="164"/>
      <c r="L47" s="164"/>
      <c r="M47" s="164"/>
      <c r="N47" s="164"/>
      <c r="O47" s="164"/>
      <c r="P47" s="164"/>
      <c r="Q47" s="164"/>
      <c r="R47" s="164"/>
      <c r="S47" s="164"/>
      <c r="T47" s="164"/>
      <c r="U47" s="164"/>
      <c r="V47" s="164"/>
      <c r="W47" s="167"/>
      <c r="X47" s="164"/>
      <c r="Y47" s="164"/>
      <c r="Z47" s="164"/>
      <c r="AA47" s="164"/>
      <c r="AB47" s="164"/>
      <c r="AC47" s="164"/>
    </row>
    <row r="48" spans="1:29" s="379" customFormat="1">
      <c r="B48" s="164"/>
      <c r="C48" s="164"/>
      <c r="D48" s="164"/>
      <c r="E48" s="164"/>
      <c r="F48" s="164"/>
      <c r="G48" s="164"/>
      <c r="H48" s="164"/>
      <c r="I48" s="164"/>
      <c r="J48" s="164"/>
      <c r="K48" s="164"/>
      <c r="L48" s="164"/>
      <c r="M48" s="164"/>
      <c r="N48" s="164"/>
      <c r="O48" s="164"/>
      <c r="P48" s="164"/>
      <c r="Q48" s="164"/>
      <c r="R48" s="164"/>
      <c r="S48" s="164"/>
      <c r="T48" s="164"/>
      <c r="U48" s="164"/>
      <c r="V48" s="164"/>
      <c r="W48" s="167"/>
      <c r="X48" s="164"/>
      <c r="Y48" s="164"/>
      <c r="Z48" s="164"/>
      <c r="AA48" s="164"/>
      <c r="AB48" s="164"/>
      <c r="AC48" s="164"/>
    </row>
    <row r="49" spans="2:29" s="379" customFormat="1">
      <c r="B49" s="164"/>
      <c r="C49" s="164"/>
      <c r="D49" s="164"/>
      <c r="E49" s="164"/>
      <c r="F49" s="164"/>
      <c r="G49" s="164"/>
      <c r="H49" s="164"/>
      <c r="I49" s="164"/>
      <c r="J49" s="164"/>
      <c r="K49" s="164"/>
      <c r="L49" s="164"/>
      <c r="M49" s="164"/>
      <c r="N49" s="164"/>
      <c r="O49" s="164"/>
      <c r="P49" s="164"/>
      <c r="Q49" s="164"/>
      <c r="R49" s="164"/>
      <c r="S49" s="164"/>
      <c r="T49" s="164"/>
      <c r="U49" s="164"/>
      <c r="V49" s="164"/>
      <c r="W49" s="167"/>
      <c r="X49" s="164"/>
      <c r="Y49" s="164"/>
      <c r="Z49" s="164"/>
      <c r="AA49" s="164"/>
      <c r="AB49" s="164"/>
      <c r="AC49" s="164"/>
    </row>
    <row r="50" spans="2:29" s="379" customFormat="1">
      <c r="B50" s="164"/>
      <c r="C50" s="164"/>
      <c r="D50" s="164"/>
      <c r="E50" s="164"/>
      <c r="F50" s="164"/>
      <c r="G50" s="164"/>
      <c r="H50" s="164"/>
      <c r="I50" s="164"/>
      <c r="J50" s="164"/>
      <c r="K50" s="164"/>
      <c r="L50" s="164"/>
      <c r="M50" s="164"/>
      <c r="N50" s="164"/>
      <c r="O50" s="164"/>
      <c r="P50" s="164"/>
      <c r="Q50" s="164"/>
      <c r="R50" s="164"/>
      <c r="S50" s="164"/>
      <c r="T50" s="164"/>
      <c r="U50" s="164"/>
      <c r="V50" s="164"/>
      <c r="W50" s="167"/>
      <c r="X50" s="164"/>
      <c r="Y50" s="164"/>
      <c r="Z50" s="164"/>
      <c r="AA50" s="164"/>
      <c r="AB50" s="164"/>
      <c r="AC50" s="164"/>
    </row>
    <row r="51" spans="2:29" s="379" customFormat="1">
      <c r="B51" s="164"/>
      <c r="C51" s="164"/>
      <c r="D51" s="164"/>
      <c r="E51" s="164"/>
      <c r="F51" s="164"/>
      <c r="G51" s="164"/>
      <c r="H51" s="164"/>
      <c r="I51" s="164"/>
      <c r="J51" s="164"/>
      <c r="K51" s="164"/>
      <c r="L51" s="164"/>
      <c r="M51" s="164"/>
      <c r="N51" s="164"/>
      <c r="O51" s="164"/>
      <c r="P51" s="164"/>
      <c r="Q51" s="164"/>
      <c r="R51" s="164"/>
      <c r="S51" s="164"/>
      <c r="T51" s="164"/>
      <c r="U51" s="164"/>
      <c r="V51" s="164"/>
      <c r="W51" s="167"/>
      <c r="X51" s="164"/>
      <c r="Y51" s="164"/>
      <c r="Z51" s="164"/>
      <c r="AA51" s="164"/>
      <c r="AB51" s="164"/>
      <c r="AC51" s="164"/>
    </row>
    <row r="52" spans="2:29" s="379" customFormat="1">
      <c r="W52" s="380"/>
      <c r="Y52" s="164"/>
    </row>
    <row r="53" spans="2:29" s="379" customFormat="1">
      <c r="W53" s="380"/>
      <c r="Y53" s="164"/>
    </row>
    <row r="54" spans="2:29" s="379" customFormat="1">
      <c r="W54" s="380"/>
      <c r="Y54" s="164"/>
    </row>
    <row r="55" spans="2:29" s="379" customFormat="1">
      <c r="W55" s="380"/>
      <c r="Y55" s="164"/>
    </row>
    <row r="56" spans="2:29" s="379" customFormat="1">
      <c r="W56" s="380"/>
      <c r="Y56" s="164"/>
    </row>
    <row r="57" spans="2:29" s="379" customFormat="1">
      <c r="W57" s="380"/>
      <c r="Y57" s="164"/>
    </row>
    <row r="58" spans="2:29" s="379" customFormat="1">
      <c r="W58" s="380"/>
      <c r="Y58" s="164"/>
    </row>
    <row r="59" spans="2:29" s="379" customFormat="1">
      <c r="W59" s="380"/>
      <c r="Y59" s="164"/>
    </row>
    <row r="60" spans="2:29" s="379" customFormat="1">
      <c r="W60" s="380"/>
      <c r="Y60" s="164"/>
    </row>
    <row r="61" spans="2:29" s="379" customFormat="1">
      <c r="W61" s="380"/>
      <c r="Y61" s="164"/>
    </row>
    <row r="62" spans="2:29" s="379" customFormat="1">
      <c r="W62" s="380"/>
      <c r="Y62" s="164"/>
    </row>
    <row r="63" spans="2:29" s="379" customFormat="1">
      <c r="W63" s="380"/>
      <c r="Y63" s="164"/>
    </row>
    <row r="64" spans="2:29" s="379" customFormat="1">
      <c r="W64" s="380"/>
      <c r="Y64" s="164"/>
    </row>
    <row r="65" spans="23:25" s="379" customFormat="1">
      <c r="W65" s="380"/>
      <c r="Y65" s="164"/>
    </row>
    <row r="66" spans="23:25" s="379" customFormat="1">
      <c r="W66" s="380"/>
      <c r="Y66" s="164"/>
    </row>
    <row r="67" spans="23:25" s="379" customFormat="1">
      <c r="W67" s="380"/>
      <c r="Y67" s="164"/>
    </row>
    <row r="68" spans="23:25" s="379" customFormat="1">
      <c r="W68" s="380"/>
      <c r="Y68" s="164"/>
    </row>
    <row r="69" spans="23:25" s="379" customFormat="1">
      <c r="W69" s="380"/>
      <c r="Y69" s="164"/>
    </row>
    <row r="70" spans="23:25" s="379" customFormat="1">
      <c r="W70" s="380"/>
      <c r="Y70" s="164"/>
    </row>
    <row r="71" spans="23:25" s="379" customFormat="1">
      <c r="W71" s="380"/>
      <c r="Y71" s="164"/>
    </row>
    <row r="72" spans="23:25" s="379" customFormat="1">
      <c r="W72" s="380"/>
      <c r="Y72" s="164"/>
    </row>
    <row r="73" spans="23:25" s="379" customFormat="1">
      <c r="W73" s="380"/>
      <c r="Y73" s="164"/>
    </row>
    <row r="74" spans="23:25" s="379" customFormat="1">
      <c r="W74" s="380"/>
      <c r="Y74" s="164"/>
    </row>
    <row r="75" spans="23:25" s="379" customFormat="1">
      <c r="W75" s="380"/>
      <c r="Y75" s="164"/>
    </row>
    <row r="76" spans="23:25" s="379" customFormat="1">
      <c r="W76" s="380"/>
      <c r="Y76" s="164"/>
    </row>
    <row r="77" spans="23:25" s="379" customFormat="1">
      <c r="W77" s="380"/>
      <c r="Y77" s="164"/>
    </row>
    <row r="78" spans="23:25" s="379" customFormat="1">
      <c r="W78" s="380"/>
      <c r="Y78" s="164"/>
    </row>
    <row r="79" spans="23:25" s="379" customFormat="1">
      <c r="W79" s="380"/>
      <c r="Y79" s="164"/>
    </row>
    <row r="80" spans="23:25" s="379" customFormat="1">
      <c r="W80" s="380"/>
      <c r="Y80" s="164"/>
    </row>
    <row r="81" spans="23:25" s="379" customFormat="1">
      <c r="W81" s="380"/>
      <c r="Y81" s="164"/>
    </row>
    <row r="82" spans="23:25" s="379" customFormat="1">
      <c r="W82" s="380"/>
      <c r="Y82" s="164"/>
    </row>
    <row r="83" spans="23:25" s="379" customFormat="1">
      <c r="W83" s="380"/>
      <c r="Y83" s="164"/>
    </row>
    <row r="84" spans="23:25" s="379" customFormat="1">
      <c r="W84" s="380"/>
      <c r="Y84" s="164"/>
    </row>
    <row r="85" spans="23:25" s="379" customFormat="1">
      <c r="W85" s="380"/>
      <c r="Y85" s="164"/>
    </row>
    <row r="86" spans="23:25" s="379" customFormat="1">
      <c r="W86" s="380"/>
      <c r="Y86" s="164"/>
    </row>
    <row r="87" spans="23:25" s="379" customFormat="1">
      <c r="W87" s="380"/>
      <c r="Y87" s="164"/>
    </row>
    <row r="88" spans="23:25" s="379" customFormat="1">
      <c r="W88" s="380"/>
      <c r="Y88" s="164"/>
    </row>
    <row r="89" spans="23:25" s="379" customFormat="1">
      <c r="W89" s="380"/>
      <c r="Y89" s="164"/>
    </row>
    <row r="90" spans="23:25" s="379" customFormat="1">
      <c r="W90" s="380"/>
      <c r="Y90" s="164"/>
    </row>
    <row r="91" spans="23:25" s="379" customFormat="1">
      <c r="W91" s="380"/>
      <c r="Y91" s="164"/>
    </row>
    <row r="92" spans="23:25" s="379" customFormat="1">
      <c r="W92" s="380"/>
      <c r="Y92" s="164"/>
    </row>
    <row r="93" spans="23:25" s="379" customFormat="1">
      <c r="W93" s="380"/>
      <c r="Y93" s="164"/>
    </row>
    <row r="94" spans="23:25" s="379" customFormat="1">
      <c r="W94" s="380"/>
      <c r="Y94" s="164"/>
    </row>
    <row r="95" spans="23:25" s="379" customFormat="1">
      <c r="W95" s="380"/>
      <c r="Y95" s="164"/>
    </row>
    <row r="96" spans="23:25" s="379" customFormat="1">
      <c r="W96" s="380"/>
      <c r="Y96" s="164"/>
    </row>
    <row r="97" spans="23:25" s="379" customFormat="1">
      <c r="W97" s="380"/>
      <c r="Y97" s="164"/>
    </row>
    <row r="98" spans="23:25" s="379" customFormat="1">
      <c r="W98" s="380"/>
      <c r="Y98" s="164"/>
    </row>
    <row r="99" spans="23:25" s="379" customFormat="1">
      <c r="W99" s="380"/>
      <c r="Y99" s="164"/>
    </row>
    <row r="100" spans="23:25" s="379" customFormat="1">
      <c r="W100" s="380"/>
      <c r="Y100" s="164"/>
    </row>
    <row r="101" spans="23:25" s="379" customFormat="1">
      <c r="W101" s="380"/>
      <c r="Y101" s="164"/>
    </row>
    <row r="102" spans="23:25" s="379" customFormat="1">
      <c r="W102" s="380"/>
      <c r="Y102" s="164"/>
    </row>
    <row r="103" spans="23:25" s="379" customFormat="1">
      <c r="W103" s="380"/>
      <c r="Y103" s="164"/>
    </row>
    <row r="104" spans="23:25" s="379" customFormat="1">
      <c r="W104" s="380"/>
      <c r="Y104" s="164"/>
    </row>
    <row r="105" spans="23:25" s="379" customFormat="1">
      <c r="W105" s="380"/>
      <c r="Y105" s="164"/>
    </row>
    <row r="106" spans="23:25" s="379" customFormat="1">
      <c r="W106" s="380"/>
      <c r="Y106" s="164"/>
    </row>
    <row r="107" spans="23:25" s="379" customFormat="1">
      <c r="W107" s="380"/>
      <c r="Y107" s="164"/>
    </row>
    <row r="108" spans="23:25" s="379" customFormat="1">
      <c r="W108" s="380"/>
      <c r="Y108" s="164"/>
    </row>
    <row r="109" spans="23:25" s="379" customFormat="1">
      <c r="W109" s="380"/>
      <c r="Y109" s="164"/>
    </row>
    <row r="110" spans="23:25" s="379" customFormat="1">
      <c r="W110" s="380"/>
      <c r="Y110" s="164"/>
    </row>
  </sheetData>
  <mergeCells count="12">
    <mergeCell ref="Z5:Z6"/>
    <mergeCell ref="J22:L22"/>
    <mergeCell ref="R3:Z3"/>
    <mergeCell ref="C4:H4"/>
    <mergeCell ref="J4:P4"/>
    <mergeCell ref="R5:R6"/>
    <mergeCell ref="X5:X6"/>
    <mergeCell ref="B5:B6"/>
    <mergeCell ref="C5:D5"/>
    <mergeCell ref="G5:H5"/>
    <mergeCell ref="J5:L5"/>
    <mergeCell ref="N5:P5"/>
  </mergeCells>
  <pageMargins left="0.7" right="0.7" top="0.75" bottom="0.75" header="0.3" footer="0.3"/>
  <pageSetup paperSize="9" orientation="portrait" r:id="rId1"/>
  <drawing r:id="rId2"/>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DC3A6A-31D3-4C46-A4E3-80382CD6207F}">
  <sheetPr>
    <tabColor rgb="FF00B0F0"/>
  </sheetPr>
  <dimension ref="A1:BA110"/>
  <sheetViews>
    <sheetView zoomScale="60" zoomScaleNormal="60" workbookViewId="0">
      <selection activeCell="O24" sqref="O24"/>
    </sheetView>
  </sheetViews>
  <sheetFormatPr defaultColWidth="8.88671875" defaultRowHeight="13.8"/>
  <cols>
    <col min="1" max="1" width="8.88671875" style="379"/>
    <col min="2" max="2" width="28" style="379" customWidth="1"/>
    <col min="3" max="3" width="7.33203125" style="379" customWidth="1"/>
    <col min="4" max="4" width="11.109375" style="379" bestFit="1" customWidth="1"/>
    <col min="5" max="5" width="10.33203125" style="379" bestFit="1" customWidth="1"/>
    <col min="6" max="6" width="16.6640625" style="379" bestFit="1" customWidth="1"/>
    <col min="7" max="7" width="10.33203125" style="379" customWidth="1"/>
    <col min="8" max="8" width="10.5546875" style="379" customWidth="1"/>
    <col min="9" max="10" width="7.88671875" style="379" customWidth="1"/>
    <col min="11" max="11" width="11.6640625" style="379" customWidth="1"/>
    <col min="12" max="12" width="7.88671875" style="379" customWidth="1"/>
    <col min="13" max="13" width="4.109375" style="379" customWidth="1"/>
    <col min="14" max="14" width="9.6640625" style="379" customWidth="1"/>
    <col min="15" max="15" width="12.5546875" style="379" customWidth="1"/>
    <col min="16" max="16" width="11.109375" style="379" customWidth="1"/>
    <col min="17" max="17" width="17.109375" style="164" customWidth="1"/>
    <col min="18" max="18" width="12.6640625" style="379" customWidth="1"/>
    <col min="19" max="19" width="8.5546875" style="379" customWidth="1"/>
    <col min="20" max="20" width="16.88671875" style="379" customWidth="1"/>
    <col min="21" max="21" width="9.109375" style="379" customWidth="1"/>
    <col min="22" max="22" width="16" style="379" customWidth="1"/>
    <col min="23" max="23" width="5.5546875" style="380" bestFit="1" customWidth="1"/>
    <col min="24" max="24" width="19.33203125" style="379" customWidth="1"/>
    <col min="25" max="25" width="8" style="379" customWidth="1"/>
    <col min="26" max="26" width="16.6640625" style="379" customWidth="1"/>
    <col min="27" max="27" width="11.109375" style="379" customWidth="1"/>
    <col min="28" max="28" width="5.6640625" style="379" customWidth="1"/>
    <col min="29" max="29" width="14.33203125" style="379" customWidth="1"/>
    <col min="30" max="30" width="5.6640625" style="379" customWidth="1"/>
    <col min="31" max="31" width="14.33203125" style="379" customWidth="1"/>
    <col min="32" max="32" width="5.6640625" style="379" customWidth="1"/>
    <col min="33" max="33" width="14.33203125" style="379" customWidth="1"/>
    <col min="34" max="34" width="8" style="379" customWidth="1"/>
    <col min="35" max="35" width="6.109375" style="379" customWidth="1"/>
    <col min="36" max="36" width="6.33203125" style="379" customWidth="1"/>
    <col min="37" max="37" width="9.33203125" style="379" customWidth="1"/>
    <col min="38" max="38" width="1.6640625" style="379" customWidth="1"/>
    <col min="39" max="39" width="7" style="379" customWidth="1"/>
    <col min="40" max="40" width="1.6640625" style="379" customWidth="1"/>
    <col min="41" max="41" width="5.5546875" style="379" bestFit="1" customWidth="1"/>
    <col min="42" max="42" width="10.33203125" style="379" customWidth="1"/>
    <col min="43" max="43" width="13.109375" style="379" customWidth="1"/>
    <col min="44" max="45" width="10.33203125" style="379" customWidth="1"/>
    <col min="46" max="49" width="8.88671875" style="379"/>
    <col min="50" max="50" width="51.88671875" style="379" customWidth="1"/>
    <col min="51" max="51" width="7.44140625" style="379" customWidth="1"/>
    <col min="52" max="52" width="10" style="379" customWidth="1"/>
    <col min="53" max="53" width="9.109375" style="380" customWidth="1"/>
    <col min="54" max="54" width="9.109375" style="379" customWidth="1"/>
    <col min="55" max="56" width="9.6640625" style="379" customWidth="1"/>
    <col min="57" max="16384" width="8.88671875" style="379"/>
  </cols>
  <sheetData>
    <row r="1" spans="1:36" s="379" customFormat="1">
      <c r="A1" s="164"/>
      <c r="B1" s="164"/>
      <c r="C1" s="164"/>
      <c r="D1" s="164"/>
      <c r="E1" s="164"/>
      <c r="F1" s="164"/>
      <c r="G1" s="164"/>
      <c r="H1" s="164"/>
      <c r="I1" s="164"/>
      <c r="J1" s="164"/>
      <c r="K1" s="164"/>
      <c r="L1" s="164"/>
      <c r="M1" s="164"/>
      <c r="N1" s="164"/>
      <c r="O1" s="164"/>
      <c r="P1" s="164"/>
      <c r="Q1" s="164"/>
      <c r="R1" s="164"/>
      <c r="S1" s="164"/>
      <c r="T1" s="164"/>
      <c r="U1" s="164"/>
      <c r="V1" s="164"/>
      <c r="W1" s="167"/>
      <c r="X1" s="164"/>
      <c r="Y1" s="164"/>
      <c r="Z1" s="164"/>
      <c r="AA1" s="164"/>
      <c r="AB1" s="164"/>
      <c r="AC1" s="164"/>
      <c r="AD1" s="164"/>
      <c r="AE1" s="164"/>
      <c r="AF1" s="164"/>
      <c r="AG1" s="164"/>
      <c r="AH1" s="164"/>
      <c r="AI1" s="164"/>
      <c r="AJ1" s="164"/>
    </row>
    <row r="2" spans="1:36" s="379" customFormat="1" ht="14.4" thickBot="1">
      <c r="A2" s="164"/>
      <c r="B2" s="164"/>
      <c r="C2" s="164"/>
      <c r="D2" s="164"/>
      <c r="E2" s="164"/>
      <c r="F2" s="164"/>
      <c r="G2" s="164"/>
      <c r="H2" s="164"/>
      <c r="I2" s="164"/>
      <c r="J2" s="164"/>
      <c r="K2" s="164"/>
      <c r="L2" s="164"/>
      <c r="M2" s="164"/>
      <c r="N2" s="164"/>
      <c r="O2" s="164"/>
      <c r="P2" s="164"/>
      <c r="Q2" s="164"/>
      <c r="R2" s="164"/>
      <c r="S2" s="164"/>
      <c r="T2" s="164"/>
      <c r="U2" s="164"/>
      <c r="V2" s="164"/>
      <c r="W2" s="167"/>
      <c r="X2" s="167"/>
      <c r="Y2" s="167"/>
      <c r="Z2" s="167"/>
      <c r="AA2" s="164"/>
      <c r="AB2" s="164"/>
      <c r="AC2" s="164"/>
      <c r="AD2" s="164"/>
      <c r="AE2" s="164"/>
      <c r="AF2" s="164"/>
      <c r="AG2" s="164"/>
      <c r="AH2" s="164"/>
      <c r="AI2" s="164"/>
      <c r="AJ2" s="164"/>
    </row>
    <row r="3" spans="1:36" s="379" customFormat="1" ht="14.4" customHeight="1" thickBot="1">
      <c r="A3" s="164"/>
      <c r="B3" s="417" t="s">
        <v>575</v>
      </c>
      <c r="C3" s="418"/>
      <c r="D3" s="418"/>
      <c r="E3" s="418"/>
      <c r="F3" s="418"/>
      <c r="G3" s="418"/>
      <c r="H3" s="418"/>
      <c r="I3" s="418"/>
      <c r="J3" s="418"/>
      <c r="K3" s="418"/>
      <c r="L3" s="418"/>
      <c r="M3" s="418"/>
      <c r="N3" s="419"/>
      <c r="O3" s="164"/>
      <c r="P3" s="164"/>
      <c r="Q3" s="164"/>
      <c r="R3" s="754" t="s">
        <v>576</v>
      </c>
      <c r="S3" s="755"/>
      <c r="T3" s="755"/>
      <c r="U3" s="755"/>
      <c r="V3" s="755"/>
      <c r="W3" s="755"/>
      <c r="X3" s="756"/>
      <c r="Y3" s="167"/>
      <c r="Z3" s="167"/>
      <c r="AA3" s="164"/>
      <c r="AB3" s="164"/>
      <c r="AC3" s="164"/>
      <c r="AD3" s="164"/>
      <c r="AE3" s="164"/>
      <c r="AF3" s="164"/>
      <c r="AG3" s="164"/>
      <c r="AH3" s="164"/>
      <c r="AI3" s="164"/>
      <c r="AJ3" s="164"/>
    </row>
    <row r="4" spans="1:36" s="379" customFormat="1" ht="15" customHeight="1" thickBot="1">
      <c r="A4" s="164"/>
      <c r="B4" s="420"/>
      <c r="C4" s="836" t="s">
        <v>556</v>
      </c>
      <c r="D4" s="837"/>
      <c r="E4" s="837"/>
      <c r="F4" s="837"/>
      <c r="G4" s="837"/>
      <c r="H4" s="838"/>
      <c r="I4" s="418"/>
      <c r="J4" s="839" t="s">
        <v>557</v>
      </c>
      <c r="K4" s="840"/>
      <c r="L4" s="840"/>
      <c r="M4" s="840"/>
      <c r="N4" s="840"/>
      <c r="O4" s="840"/>
      <c r="P4" s="841"/>
      <c r="Q4" s="164"/>
      <c r="R4" s="164"/>
      <c r="S4" s="164"/>
      <c r="T4" s="164"/>
      <c r="U4" s="164"/>
      <c r="V4" s="164"/>
      <c r="W4" s="167"/>
      <c r="X4" s="184" t="s">
        <v>577</v>
      </c>
      <c r="Y4" s="167"/>
      <c r="Z4" s="184" t="s">
        <v>578</v>
      </c>
      <c r="AA4" s="164"/>
      <c r="AB4" s="164"/>
      <c r="AC4" s="164"/>
      <c r="AD4" s="164"/>
      <c r="AE4" s="164"/>
      <c r="AF4" s="164"/>
      <c r="AG4" s="164"/>
      <c r="AH4" s="164"/>
      <c r="AI4" s="164"/>
      <c r="AJ4" s="164"/>
    </row>
    <row r="5" spans="1:36" s="379" customFormat="1" ht="16.2" customHeight="1">
      <c r="A5" s="164"/>
      <c r="B5" s="764" t="s">
        <v>217</v>
      </c>
      <c r="C5" s="757" t="s">
        <v>722</v>
      </c>
      <c r="D5" s="757"/>
      <c r="E5" s="254" t="s">
        <v>560</v>
      </c>
      <c r="F5" s="254" t="s">
        <v>561</v>
      </c>
      <c r="G5" s="757" t="s">
        <v>433</v>
      </c>
      <c r="H5" s="757"/>
      <c r="I5" s="164"/>
      <c r="J5" s="831" t="s">
        <v>562</v>
      </c>
      <c r="K5" s="831"/>
      <c r="L5" s="831"/>
      <c r="M5" s="421"/>
      <c r="N5" s="831" t="s">
        <v>563</v>
      </c>
      <c r="O5" s="831"/>
      <c r="P5" s="831"/>
      <c r="Q5" s="164"/>
      <c r="R5" s="758" t="s">
        <v>436</v>
      </c>
      <c r="S5" s="164"/>
      <c r="T5" s="381" t="s">
        <v>360</v>
      </c>
      <c r="U5" s="164"/>
      <c r="V5" s="381" t="s">
        <v>361</v>
      </c>
      <c r="W5" s="167"/>
      <c r="X5" s="758" t="s">
        <v>437</v>
      </c>
      <c r="Y5" s="167"/>
      <c r="Z5" s="758" t="s">
        <v>437</v>
      </c>
      <c r="AA5" s="164"/>
      <c r="AB5" s="164"/>
      <c r="AC5" s="164"/>
      <c r="AD5" s="164"/>
      <c r="AE5" s="164"/>
      <c r="AF5" s="164"/>
      <c r="AG5" s="164"/>
      <c r="AH5" s="164"/>
      <c r="AI5" s="164"/>
      <c r="AJ5" s="164"/>
    </row>
    <row r="6" spans="1:36" s="379" customFormat="1" ht="28.2" thickBot="1">
      <c r="A6" s="164"/>
      <c r="B6" s="768"/>
      <c r="C6" s="422" t="s">
        <v>564</v>
      </c>
      <c r="D6" s="163" t="s">
        <v>565</v>
      </c>
      <c r="E6" s="423" t="s">
        <v>301</v>
      </c>
      <c r="F6" s="423" t="s">
        <v>301</v>
      </c>
      <c r="G6" s="423" t="s">
        <v>566</v>
      </c>
      <c r="H6" s="423" t="s">
        <v>567</v>
      </c>
      <c r="I6" s="164"/>
      <c r="J6" s="423" t="s">
        <v>568</v>
      </c>
      <c r="K6" s="423" t="s">
        <v>569</v>
      </c>
      <c r="L6" s="423" t="s">
        <v>570</v>
      </c>
      <c r="M6" s="418"/>
      <c r="N6" s="423" t="s">
        <v>568</v>
      </c>
      <c r="O6" s="423" t="s">
        <v>569</v>
      </c>
      <c r="P6" s="423" t="s">
        <v>570</v>
      </c>
      <c r="Q6" s="164"/>
      <c r="R6" s="842"/>
      <c r="S6" s="164"/>
      <c r="T6" s="382" t="s">
        <v>438</v>
      </c>
      <c r="U6" s="164"/>
      <c r="V6" s="424" t="s">
        <v>423</v>
      </c>
      <c r="W6" s="167"/>
      <c r="X6" s="760"/>
      <c r="Y6" s="167"/>
      <c r="Z6" s="760"/>
      <c r="AA6" s="164"/>
      <c r="AB6" s="164"/>
      <c r="AC6" s="164"/>
      <c r="AD6" s="164"/>
      <c r="AE6" s="164"/>
      <c r="AF6" s="164"/>
      <c r="AG6" s="164"/>
      <c r="AH6" s="164"/>
      <c r="AI6" s="164"/>
      <c r="AJ6" s="164"/>
    </row>
    <row r="7" spans="1:36" s="379" customFormat="1">
      <c r="A7" s="164"/>
      <c r="B7" s="425" t="s">
        <v>415</v>
      </c>
      <c r="C7" s="426">
        <v>1.6</v>
      </c>
      <c r="D7" s="427">
        <v>1.6</v>
      </c>
      <c r="E7" s="426">
        <v>38.4</v>
      </c>
      <c r="F7" s="426">
        <v>70</v>
      </c>
      <c r="G7" s="426">
        <v>18.7</v>
      </c>
      <c r="H7" s="426">
        <v>5.5</v>
      </c>
      <c r="I7" s="164"/>
      <c r="J7" s="426">
        <f t="shared" ref="J7:J18" si="0">(((E7/100)*($C7-1))/(1+((E7/100)*($C7-1))))*100</f>
        <v>18.725617685305597</v>
      </c>
      <c r="K7" s="426">
        <f>(((E7/100)*($D7-1))/(1+((E7/100)*($D7-1))))*100</f>
        <v>18.725617685305597</v>
      </c>
      <c r="L7" s="426">
        <v>18.7</v>
      </c>
      <c r="M7" s="164"/>
      <c r="N7" s="426">
        <f>J7/'PAF% (NZ validation)'!$J$23*$N$19</f>
        <v>5.4809523297662777</v>
      </c>
      <c r="O7" s="426">
        <f>K7/'PAF% (NZ validation)'!$K$23*$O$19</f>
        <v>5.4806259143905836</v>
      </c>
      <c r="P7" s="426">
        <v>5.5</v>
      </c>
      <c r="Q7" s="164"/>
      <c r="R7" s="383">
        <f t="shared" ref="R7:R18" si="1">1-(J7/100)</f>
        <v>0.81274382314694404</v>
      </c>
      <c r="S7" s="164"/>
      <c r="T7" s="383">
        <f t="shared" ref="T7:T18" si="2">F7/100</f>
        <v>0.7</v>
      </c>
      <c r="U7" s="164"/>
      <c r="V7" s="384">
        <f t="shared" ref="V7:V18" si="3">1-T7</f>
        <v>0.30000000000000004</v>
      </c>
      <c r="W7" s="167"/>
      <c r="X7" s="383">
        <f t="shared" ref="X7:X18" si="4">1-((J7/100)*$V7)</f>
        <v>0.9438231469440832</v>
      </c>
      <c r="Y7" s="167"/>
      <c r="Z7" s="383">
        <f>1-((K7/100)*$V7)</f>
        <v>0.9438231469440832</v>
      </c>
      <c r="AA7" s="164"/>
      <c r="AB7" s="164"/>
      <c r="AC7" s="164"/>
      <c r="AD7" s="164"/>
      <c r="AE7" s="164"/>
      <c r="AF7" s="164"/>
      <c r="AG7" s="164"/>
      <c r="AH7" s="164"/>
      <c r="AI7" s="164"/>
      <c r="AJ7" s="164"/>
    </row>
    <row r="8" spans="1:36" s="379" customFormat="1">
      <c r="A8" s="164"/>
      <c r="B8" s="165" t="s">
        <v>2</v>
      </c>
      <c r="C8" s="168">
        <v>1.38</v>
      </c>
      <c r="D8" s="167">
        <v>1.38</v>
      </c>
      <c r="E8" s="168">
        <v>53.6</v>
      </c>
      <c r="F8" s="168">
        <v>44</v>
      </c>
      <c r="G8" s="168">
        <v>17.600000000000001</v>
      </c>
      <c r="H8" s="168">
        <v>5.2</v>
      </c>
      <c r="I8" s="164"/>
      <c r="J8" s="168">
        <f t="shared" si="0"/>
        <v>16.921440914528777</v>
      </c>
      <c r="K8" s="168">
        <f t="shared" ref="K8:K18" si="5">(((E8/100)*($D8-1))/(1+((E8/100)*($D8-1))))*100</f>
        <v>16.921440914528777</v>
      </c>
      <c r="L8" s="168">
        <v>16.899999999999999</v>
      </c>
      <c r="M8" s="164"/>
      <c r="N8" s="168">
        <f>J8/'PAF% (NZ validation)'!$J$23*$N$19</f>
        <v>4.9528732542835385</v>
      </c>
      <c r="O8" s="168">
        <f>K8/'PAF% (NZ validation)'!$K$23*$O$19</f>
        <v>4.9525782883931617</v>
      </c>
      <c r="P8" s="168">
        <v>5</v>
      </c>
      <c r="Q8" s="164"/>
      <c r="R8" s="385">
        <f t="shared" si="1"/>
        <v>0.83078559085471226</v>
      </c>
      <c r="S8" s="164"/>
      <c r="T8" s="385">
        <f t="shared" si="2"/>
        <v>0.44</v>
      </c>
      <c r="U8" s="164"/>
      <c r="V8" s="386">
        <f t="shared" si="3"/>
        <v>0.56000000000000005</v>
      </c>
      <c r="W8" s="167"/>
      <c r="X8" s="385">
        <f t="shared" si="4"/>
        <v>0.90523993087863885</v>
      </c>
      <c r="Y8" s="167"/>
      <c r="Z8" s="385">
        <f>1-((K8/100)*$V8)</f>
        <v>0.90523993087863885</v>
      </c>
      <c r="AA8" s="164"/>
      <c r="AB8" s="164"/>
      <c r="AC8" s="164"/>
      <c r="AD8" s="164"/>
      <c r="AE8" s="164"/>
      <c r="AF8" s="164"/>
      <c r="AG8" s="164"/>
      <c r="AH8" s="164"/>
      <c r="AI8" s="164"/>
      <c r="AJ8" s="164"/>
    </row>
    <row r="9" spans="1:36" s="379" customFormat="1">
      <c r="A9" s="164"/>
      <c r="B9" s="165" t="s">
        <v>343</v>
      </c>
      <c r="C9" s="168">
        <v>1.6</v>
      </c>
      <c r="D9" s="166">
        <v>1.6</v>
      </c>
      <c r="E9" s="168">
        <v>13.5</v>
      </c>
      <c r="F9" s="168">
        <v>65</v>
      </c>
      <c r="G9" s="168">
        <v>7.5</v>
      </c>
      <c r="H9" s="168">
        <v>2.2000000000000002</v>
      </c>
      <c r="I9" s="164"/>
      <c r="J9" s="168">
        <f t="shared" si="0"/>
        <v>7.4930619796484761</v>
      </c>
      <c r="K9" s="168">
        <f t="shared" si="5"/>
        <v>7.4930619796484761</v>
      </c>
      <c r="L9" s="168">
        <v>7.5</v>
      </c>
      <c r="M9" s="164"/>
      <c r="N9" s="168">
        <f>J9/'PAF% (NZ validation)'!$J$23*$N$19</f>
        <v>2.1932048493473872</v>
      </c>
      <c r="O9" s="168">
        <f>K9/'PAF% (NZ validation)'!$K$23*$O$19</f>
        <v>2.1930742341291181</v>
      </c>
      <c r="P9" s="168">
        <v>2.2000000000000002</v>
      </c>
      <c r="Q9" s="164"/>
      <c r="R9" s="385">
        <f t="shared" si="1"/>
        <v>0.92506938020351526</v>
      </c>
      <c r="S9" s="164"/>
      <c r="T9" s="385">
        <f t="shared" si="2"/>
        <v>0.65</v>
      </c>
      <c r="U9" s="164"/>
      <c r="V9" s="386">
        <f t="shared" si="3"/>
        <v>0.35</v>
      </c>
      <c r="W9" s="167"/>
      <c r="X9" s="385">
        <f t="shared" si="4"/>
        <v>0.97377428307123037</v>
      </c>
      <c r="Y9" s="167"/>
      <c r="Z9" s="385">
        <f t="shared" ref="Z9:Z18" si="6">1-((K9/100)*$V9)</f>
        <v>0.97377428307123037</v>
      </c>
      <c r="AA9" s="164"/>
      <c r="AB9" s="164"/>
      <c r="AC9" s="164"/>
      <c r="AD9" s="164"/>
      <c r="AE9" s="164"/>
      <c r="AF9" s="164"/>
      <c r="AG9" s="164"/>
      <c r="AH9" s="164"/>
      <c r="AI9" s="164"/>
      <c r="AJ9" s="164"/>
    </row>
    <row r="10" spans="1:36" s="379" customFormat="1">
      <c r="A10" s="164"/>
      <c r="B10" s="169" t="s">
        <v>435</v>
      </c>
      <c r="C10" s="168">
        <v>1.6</v>
      </c>
      <c r="D10" s="167">
        <v>1.59</v>
      </c>
      <c r="E10" s="168">
        <v>31</v>
      </c>
      <c r="F10" s="168">
        <v>49</v>
      </c>
      <c r="G10" s="168">
        <v>15.7</v>
      </c>
      <c r="H10" s="168">
        <v>4.5999999999999996</v>
      </c>
      <c r="I10" s="164"/>
      <c r="J10" s="168">
        <f t="shared" si="0"/>
        <v>15.682967959527828</v>
      </c>
      <c r="K10" s="168">
        <f t="shared" si="5"/>
        <v>15.462000169076001</v>
      </c>
      <c r="L10" s="168">
        <v>15.5</v>
      </c>
      <c r="M10" s="164"/>
      <c r="N10" s="168">
        <f>J10/'PAF% (NZ validation)'!$J$23*$N$19</f>
        <v>4.5903745991181237</v>
      </c>
      <c r="O10" s="168">
        <f>K10/'PAF% (NZ validation)'!$K$23*$O$19</f>
        <v>4.5254282256038998</v>
      </c>
      <c r="P10" s="168">
        <v>4.5</v>
      </c>
      <c r="Q10" s="164"/>
      <c r="R10" s="385">
        <f t="shared" si="1"/>
        <v>0.84317032040472173</v>
      </c>
      <c r="S10" s="164"/>
      <c r="T10" s="385">
        <f t="shared" si="2"/>
        <v>0.49</v>
      </c>
      <c r="U10" s="164"/>
      <c r="V10" s="386">
        <f t="shared" si="3"/>
        <v>0.51</v>
      </c>
      <c r="W10" s="167"/>
      <c r="X10" s="385">
        <f t="shared" si="4"/>
        <v>0.92001686340640809</v>
      </c>
      <c r="Y10" s="167"/>
      <c r="Z10" s="385">
        <f t="shared" si="6"/>
        <v>0.92114379913771238</v>
      </c>
      <c r="AA10" s="164"/>
      <c r="AB10" s="164"/>
      <c r="AC10" s="164"/>
      <c r="AD10" s="164"/>
      <c r="AE10" s="164"/>
      <c r="AF10" s="164"/>
      <c r="AG10" s="164"/>
      <c r="AH10" s="164"/>
      <c r="AI10" s="164"/>
      <c r="AJ10" s="164"/>
    </row>
    <row r="11" spans="1:36" s="379" customFormat="1">
      <c r="A11" s="164"/>
      <c r="B11" s="165" t="s">
        <v>3</v>
      </c>
      <c r="C11" s="168">
        <v>1.5</v>
      </c>
      <c r="D11" s="166">
        <v>1.5</v>
      </c>
      <c r="E11" s="168">
        <v>11.6</v>
      </c>
      <c r="F11" s="168">
        <v>59</v>
      </c>
      <c r="G11" s="168">
        <v>5.5</v>
      </c>
      <c r="H11" s="168">
        <v>1.6</v>
      </c>
      <c r="I11" s="164"/>
      <c r="J11" s="168">
        <f t="shared" si="0"/>
        <v>5.4820415879017013</v>
      </c>
      <c r="K11" s="168">
        <f t="shared" si="5"/>
        <v>5.4820415879017013</v>
      </c>
      <c r="L11" s="168">
        <v>5.5</v>
      </c>
      <c r="M11" s="164"/>
      <c r="N11" s="168">
        <f>J11/'PAF% (NZ validation)'!$J$23*$N$19</f>
        <v>1.6045830432960215</v>
      </c>
      <c r="O11" s="168">
        <f>K11/'PAF% (NZ validation)'!$K$23*$O$19</f>
        <v>1.6044874831551192</v>
      </c>
      <c r="P11" s="168">
        <v>1.6</v>
      </c>
      <c r="Q11" s="164"/>
      <c r="R11" s="385">
        <f t="shared" si="1"/>
        <v>0.94517958412098302</v>
      </c>
      <c r="S11" s="164"/>
      <c r="T11" s="385">
        <f t="shared" si="2"/>
        <v>0.59</v>
      </c>
      <c r="U11" s="164"/>
      <c r="V11" s="386">
        <f t="shared" si="3"/>
        <v>0.41000000000000003</v>
      </c>
      <c r="W11" s="167"/>
      <c r="X11" s="385">
        <f t="shared" si="4"/>
        <v>0.97752362948960303</v>
      </c>
      <c r="Y11" s="167"/>
      <c r="Z11" s="385">
        <f t="shared" si="6"/>
        <v>0.97752362948960303</v>
      </c>
      <c r="AA11" s="164"/>
      <c r="AB11" s="164"/>
      <c r="AC11" s="164"/>
      <c r="AD11" s="164"/>
      <c r="AE11" s="164"/>
      <c r="AF11" s="164"/>
      <c r="AG11" s="164"/>
      <c r="AH11" s="164"/>
      <c r="AI11" s="164"/>
      <c r="AJ11" s="164"/>
    </row>
    <row r="12" spans="1:36" s="379" customFormat="1">
      <c r="A12" s="164"/>
      <c r="B12" s="165" t="s">
        <v>61</v>
      </c>
      <c r="C12" s="168">
        <v>1.6</v>
      </c>
      <c r="D12" s="166">
        <v>1.6</v>
      </c>
      <c r="E12" s="168">
        <v>33.5</v>
      </c>
      <c r="F12" s="168">
        <v>61</v>
      </c>
      <c r="G12" s="168">
        <v>16.7</v>
      </c>
      <c r="H12" s="168">
        <v>4.9000000000000004</v>
      </c>
      <c r="I12" s="164"/>
      <c r="J12" s="168">
        <f t="shared" si="0"/>
        <v>16.736053288925898</v>
      </c>
      <c r="K12" s="168">
        <f t="shared" si="5"/>
        <v>16.736053288925898</v>
      </c>
      <c r="L12" s="168">
        <v>16.7</v>
      </c>
      <c r="M12" s="164"/>
      <c r="N12" s="168">
        <f>J12/'PAF% (NZ validation)'!$J$23*$N$19</f>
        <v>4.8986106523478332</v>
      </c>
      <c r="O12" s="168">
        <f>K12/'PAF% (NZ validation)'!$K$23*$O$19</f>
        <v>4.8983189180395854</v>
      </c>
      <c r="P12" s="168">
        <v>4.9000000000000004</v>
      </c>
      <c r="Q12" s="164"/>
      <c r="R12" s="385">
        <f t="shared" si="1"/>
        <v>0.83263946711074099</v>
      </c>
      <c r="S12" s="164"/>
      <c r="T12" s="385">
        <f t="shared" si="2"/>
        <v>0.61</v>
      </c>
      <c r="U12" s="164"/>
      <c r="V12" s="386">
        <f t="shared" si="3"/>
        <v>0.39</v>
      </c>
      <c r="W12" s="167"/>
      <c r="X12" s="385">
        <f t="shared" si="4"/>
        <v>0.93472939217318896</v>
      </c>
      <c r="Y12" s="167"/>
      <c r="Z12" s="385">
        <f t="shared" si="6"/>
        <v>0.93472939217318896</v>
      </c>
      <c r="AA12" s="164"/>
      <c r="AB12" s="164"/>
      <c r="AC12" s="164"/>
      <c r="AD12" s="164"/>
      <c r="AE12" s="164"/>
      <c r="AF12" s="164"/>
      <c r="AG12" s="164"/>
      <c r="AH12" s="164"/>
      <c r="AI12" s="164"/>
      <c r="AJ12" s="164"/>
    </row>
    <row r="13" spans="1:36" s="379" customFormat="1">
      <c r="A13" s="164"/>
      <c r="B13" s="165" t="s">
        <v>4</v>
      </c>
      <c r="C13" s="168">
        <v>1.9</v>
      </c>
      <c r="D13" s="166">
        <v>1.9</v>
      </c>
      <c r="E13" s="168">
        <v>19.100000000000001</v>
      </c>
      <c r="F13" s="168">
        <v>65</v>
      </c>
      <c r="G13" s="168">
        <v>14.7</v>
      </c>
      <c r="H13" s="168">
        <v>4.3</v>
      </c>
      <c r="I13" s="164"/>
      <c r="J13" s="168">
        <f t="shared" si="0"/>
        <v>14.668487072275793</v>
      </c>
      <c r="K13" s="168">
        <f t="shared" si="5"/>
        <v>14.668487072275793</v>
      </c>
      <c r="L13" s="168">
        <v>14.7</v>
      </c>
      <c r="M13" s="164"/>
      <c r="N13" s="168">
        <f>J13/'PAF% (NZ validation)'!$J$23*$N$19</f>
        <v>4.2934379919561234</v>
      </c>
      <c r="O13" s="168">
        <f>K13/'PAF% (NZ validation)'!$K$23*$O$19</f>
        <v>4.2931822984030976</v>
      </c>
      <c r="P13" s="168">
        <v>4.3</v>
      </c>
      <c r="Q13" s="164"/>
      <c r="R13" s="385">
        <f t="shared" si="1"/>
        <v>0.85331512927724207</v>
      </c>
      <c r="S13" s="164"/>
      <c r="T13" s="385">
        <f t="shared" si="2"/>
        <v>0.65</v>
      </c>
      <c r="U13" s="164"/>
      <c r="V13" s="386">
        <f t="shared" si="3"/>
        <v>0.35</v>
      </c>
      <c r="W13" s="167"/>
      <c r="X13" s="385">
        <f t="shared" si="4"/>
        <v>0.94866029524703477</v>
      </c>
      <c r="Y13" s="167"/>
      <c r="Z13" s="385">
        <f t="shared" si="6"/>
        <v>0.94866029524703477</v>
      </c>
      <c r="AA13" s="164"/>
      <c r="AB13" s="164"/>
      <c r="AC13" s="164"/>
      <c r="AD13" s="164"/>
      <c r="AE13" s="164"/>
      <c r="AF13" s="164"/>
      <c r="AG13" s="164"/>
      <c r="AH13" s="164"/>
      <c r="AI13" s="164"/>
      <c r="AJ13" s="164"/>
    </row>
    <row r="14" spans="1:36" s="379" customFormat="1">
      <c r="A14" s="164"/>
      <c r="B14" s="165" t="s">
        <v>571</v>
      </c>
      <c r="C14" s="168">
        <v>1.9</v>
      </c>
      <c r="D14" s="167">
        <v>1.94</v>
      </c>
      <c r="E14" s="168">
        <v>39.9</v>
      </c>
      <c r="F14" s="168">
        <v>63</v>
      </c>
      <c r="G14" s="168">
        <v>26.4</v>
      </c>
      <c r="H14" s="168">
        <v>7.8</v>
      </c>
      <c r="I14" s="164"/>
      <c r="J14" s="168">
        <f t="shared" si="0"/>
        <v>26.421896843499372</v>
      </c>
      <c r="K14" s="168">
        <f t="shared" si="5"/>
        <v>27.27590068796998</v>
      </c>
      <c r="L14" s="168">
        <v>27.3</v>
      </c>
      <c r="M14" s="164"/>
      <c r="N14" s="168">
        <f>J14/'PAF% (NZ validation)'!$J$23*$N$19</f>
        <v>7.7336384569499854</v>
      </c>
      <c r="O14" s="168">
        <f>K14/'PAF% (NZ validation)'!$K$23*$O$19</f>
        <v>7.9831282823924967</v>
      </c>
      <c r="P14" s="168">
        <v>8</v>
      </c>
      <c r="Q14" s="164"/>
      <c r="R14" s="385">
        <f t="shared" si="1"/>
        <v>0.73578103156500629</v>
      </c>
      <c r="S14" s="164"/>
      <c r="T14" s="385">
        <f t="shared" si="2"/>
        <v>0.63</v>
      </c>
      <c r="U14" s="164"/>
      <c r="V14" s="386">
        <f t="shared" si="3"/>
        <v>0.37</v>
      </c>
      <c r="W14" s="167"/>
      <c r="X14" s="385">
        <f t="shared" si="4"/>
        <v>0.90223898167905237</v>
      </c>
      <c r="Y14" s="167"/>
      <c r="Z14" s="385">
        <f t="shared" si="6"/>
        <v>0.89907916745451111</v>
      </c>
      <c r="AA14" s="164"/>
      <c r="AB14" s="164"/>
      <c r="AC14" s="164"/>
      <c r="AD14" s="164"/>
      <c r="AE14" s="164"/>
      <c r="AF14" s="164"/>
      <c r="AG14" s="164"/>
      <c r="AH14" s="164"/>
      <c r="AI14" s="164"/>
      <c r="AJ14" s="164"/>
    </row>
    <row r="15" spans="1:36" s="379" customFormat="1">
      <c r="A15" s="164"/>
      <c r="B15" s="165" t="s">
        <v>441</v>
      </c>
      <c r="C15" s="168">
        <v>1.2</v>
      </c>
      <c r="D15" s="167">
        <v>1.18</v>
      </c>
      <c r="E15" s="168">
        <v>9.8000000000000007</v>
      </c>
      <c r="F15" s="168">
        <v>74</v>
      </c>
      <c r="G15" s="168">
        <v>1.9</v>
      </c>
      <c r="H15" s="168">
        <v>0.6</v>
      </c>
      <c r="I15" s="164"/>
      <c r="J15" s="168">
        <f t="shared" si="0"/>
        <v>1.9223224794036871</v>
      </c>
      <c r="K15" s="168">
        <f t="shared" si="5"/>
        <v>1.7334224283636643</v>
      </c>
      <c r="L15" s="168">
        <v>1.7</v>
      </c>
      <c r="M15" s="164"/>
      <c r="N15" s="168">
        <f>J15/'PAF% (NZ validation)'!$J$23*$N$19</f>
        <v>0.56266009747265533</v>
      </c>
      <c r="O15" s="168">
        <f>K15/'PAF% (NZ validation)'!$K$23*$O$19</f>
        <v>0.50733919922603143</v>
      </c>
      <c r="P15" s="168">
        <v>0.5</v>
      </c>
      <c r="Q15" s="164"/>
      <c r="R15" s="385">
        <f t="shared" si="1"/>
        <v>0.98077677520596318</v>
      </c>
      <c r="S15" s="164"/>
      <c r="T15" s="385">
        <f t="shared" si="2"/>
        <v>0.74</v>
      </c>
      <c r="U15" s="164"/>
      <c r="V15" s="386">
        <f t="shared" si="3"/>
        <v>0.26</v>
      </c>
      <c r="W15" s="167"/>
      <c r="X15" s="385">
        <f t="shared" si="4"/>
        <v>0.99500196155355036</v>
      </c>
      <c r="Y15" s="167"/>
      <c r="Z15" s="385">
        <f t="shared" si="6"/>
        <v>0.99549310168625449</v>
      </c>
      <c r="AA15" s="164"/>
      <c r="AB15" s="164"/>
      <c r="AC15" s="164"/>
      <c r="AD15" s="164"/>
      <c r="AE15" s="164"/>
      <c r="AF15" s="164"/>
      <c r="AG15" s="164"/>
      <c r="AH15" s="164"/>
      <c r="AI15" s="164"/>
      <c r="AJ15" s="164"/>
    </row>
    <row r="16" spans="1:36" s="379" customFormat="1">
      <c r="A16" s="164"/>
      <c r="B16" s="165" t="s">
        <v>442</v>
      </c>
      <c r="C16" s="168">
        <v>1.6</v>
      </c>
      <c r="D16" s="167">
        <v>1.57</v>
      </c>
      <c r="E16" s="168">
        <v>37.299999999999997</v>
      </c>
      <c r="F16" s="168">
        <v>67</v>
      </c>
      <c r="G16" s="168">
        <v>18.3</v>
      </c>
      <c r="H16" s="168">
        <v>5.4</v>
      </c>
      <c r="I16" s="164"/>
      <c r="J16" s="168">
        <f t="shared" si="0"/>
        <v>18.287301846706981</v>
      </c>
      <c r="K16" s="168">
        <f t="shared" si="5"/>
        <v>17.533254715036165</v>
      </c>
      <c r="L16" s="168">
        <v>17.5</v>
      </c>
      <c r="M16" s="164"/>
      <c r="N16" s="168">
        <f>J16/'PAF% (NZ validation)'!$J$23*$N$19</f>
        <v>5.3526581256917307</v>
      </c>
      <c r="O16" s="168">
        <f>K16/'PAF% (NZ validation)'!$K$23*$O$19</f>
        <v>5.1316443478521165</v>
      </c>
      <c r="P16" s="168">
        <v>5.0999999999999996</v>
      </c>
      <c r="Q16" s="164"/>
      <c r="R16" s="385">
        <f t="shared" si="1"/>
        <v>0.81712698153293017</v>
      </c>
      <c r="S16" s="164"/>
      <c r="T16" s="385">
        <f t="shared" si="2"/>
        <v>0.67</v>
      </c>
      <c r="U16" s="164"/>
      <c r="V16" s="386">
        <f t="shared" si="3"/>
        <v>0.32999999999999996</v>
      </c>
      <c r="W16" s="167"/>
      <c r="X16" s="385">
        <f t="shared" si="4"/>
        <v>0.93965190390586695</v>
      </c>
      <c r="Y16" s="167"/>
      <c r="Z16" s="385">
        <f t="shared" si="6"/>
        <v>0.94214025944038071</v>
      </c>
      <c r="AA16" s="164"/>
      <c r="AB16" s="164"/>
      <c r="AC16" s="164"/>
      <c r="AD16" s="164"/>
      <c r="AE16" s="164"/>
      <c r="AF16" s="164"/>
      <c r="AG16" s="164"/>
      <c r="AH16" s="164"/>
      <c r="AI16" s="164"/>
      <c r="AJ16" s="164"/>
    </row>
    <row r="17" spans="1:36" s="379" customFormat="1">
      <c r="A17" s="164"/>
      <c r="B17" s="165" t="s">
        <v>432</v>
      </c>
      <c r="C17" s="168">
        <v>1.8</v>
      </c>
      <c r="D17" s="166">
        <v>1.84</v>
      </c>
      <c r="E17" s="168">
        <v>18.2</v>
      </c>
      <c r="F17" s="168">
        <v>63</v>
      </c>
      <c r="G17" s="168">
        <v>12.7</v>
      </c>
      <c r="H17" s="168">
        <v>3.7</v>
      </c>
      <c r="I17" s="164"/>
      <c r="J17" s="168">
        <f t="shared" si="0"/>
        <v>12.709497206703912</v>
      </c>
      <c r="K17" s="168">
        <f t="shared" si="5"/>
        <v>13.260703629172161</v>
      </c>
      <c r="L17" s="168">
        <v>13.3</v>
      </c>
      <c r="M17" s="164"/>
      <c r="N17" s="168">
        <f>J17/'PAF% (NZ validation)'!$J$23*$N$19</f>
        <v>3.7200454209799254</v>
      </c>
      <c r="O17" s="168">
        <f>K17/'PAF% (NZ validation)'!$K$23*$O$19</f>
        <v>3.8811513283284325</v>
      </c>
      <c r="P17" s="168">
        <v>3.9</v>
      </c>
      <c r="Q17" s="164"/>
      <c r="R17" s="385">
        <f t="shared" si="1"/>
        <v>0.87290502793296088</v>
      </c>
      <c r="S17" s="164"/>
      <c r="T17" s="385">
        <f t="shared" si="2"/>
        <v>0.63</v>
      </c>
      <c r="U17" s="164"/>
      <c r="V17" s="386">
        <f t="shared" si="3"/>
        <v>0.37</v>
      </c>
      <c r="W17" s="167"/>
      <c r="X17" s="385">
        <f t="shared" si="4"/>
        <v>0.95297486033519552</v>
      </c>
      <c r="Y17" s="167"/>
      <c r="Z17" s="385">
        <f t="shared" si="6"/>
        <v>0.95093539657206305</v>
      </c>
      <c r="AA17" s="164"/>
      <c r="AB17" s="164"/>
      <c r="AC17" s="164"/>
      <c r="AD17" s="164"/>
      <c r="AE17" s="164"/>
      <c r="AF17" s="164"/>
      <c r="AG17" s="164"/>
      <c r="AH17" s="164"/>
      <c r="AI17" s="164"/>
      <c r="AJ17" s="164"/>
    </row>
    <row r="18" spans="1:36" s="379" customFormat="1" ht="14.4" thickBot="1">
      <c r="A18" s="164"/>
      <c r="B18" s="165" t="s">
        <v>483</v>
      </c>
      <c r="C18" s="168">
        <v>1.1000000000000001</v>
      </c>
      <c r="D18" s="166">
        <v>1.1000000000000001</v>
      </c>
      <c r="E18" s="168">
        <v>71.7</v>
      </c>
      <c r="F18" s="168">
        <v>81</v>
      </c>
      <c r="G18" s="168">
        <v>6.7</v>
      </c>
      <c r="H18" s="168">
        <v>1.9</v>
      </c>
      <c r="I18" s="164"/>
      <c r="J18" s="168">
        <f t="shared" si="0"/>
        <v>6.6903051227022541</v>
      </c>
      <c r="K18" s="168">
        <f t="shared" si="5"/>
        <v>6.6903051227022541</v>
      </c>
      <c r="L18" s="168">
        <v>6.7</v>
      </c>
      <c r="M18" s="164"/>
      <c r="N18" s="168">
        <f>J18/'PAF% (NZ validation)'!$J$23*$N$19</f>
        <v>1.9582394591927048</v>
      </c>
      <c r="O18" s="168">
        <f>K18/'PAF% (NZ validation)'!$K$23*$O$19</f>
        <v>1.9581228372207711</v>
      </c>
      <c r="P18" s="168">
        <v>2</v>
      </c>
      <c r="Q18" s="164"/>
      <c r="R18" s="387">
        <f t="shared" si="1"/>
        <v>0.93309694877297744</v>
      </c>
      <c r="S18" s="167"/>
      <c r="T18" s="387">
        <f t="shared" si="2"/>
        <v>0.81</v>
      </c>
      <c r="U18" s="167"/>
      <c r="V18" s="428">
        <f t="shared" si="3"/>
        <v>0.18999999999999995</v>
      </c>
      <c r="W18" s="167"/>
      <c r="X18" s="387">
        <f t="shared" si="4"/>
        <v>0.9872884202668657</v>
      </c>
      <c r="Y18" s="167"/>
      <c r="Z18" s="387">
        <f t="shared" si="6"/>
        <v>0.9872884202668657</v>
      </c>
      <c r="AA18" s="164"/>
      <c r="AB18" s="164"/>
      <c r="AC18" s="164"/>
      <c r="AD18" s="164"/>
      <c r="AE18" s="164"/>
      <c r="AF18" s="164"/>
      <c r="AG18" s="164"/>
      <c r="AH18" s="164"/>
      <c r="AI18" s="164"/>
      <c r="AJ18" s="164"/>
    </row>
    <row r="19" spans="1:36" s="379" customFormat="1">
      <c r="A19" s="164"/>
      <c r="B19" s="170" t="s">
        <v>37</v>
      </c>
      <c r="C19" s="163"/>
      <c r="D19" s="163"/>
      <c r="E19" s="163"/>
      <c r="F19" s="163"/>
      <c r="G19" s="172"/>
      <c r="H19" s="171">
        <v>47.7</v>
      </c>
      <c r="I19" s="164"/>
      <c r="J19" s="171">
        <f>(1-(R7*R8*R9*R10*R11*R12*R13*R14*R15*R16*R17*R18))*100</f>
        <v>83.013062185953999</v>
      </c>
      <c r="K19" s="171"/>
      <c r="L19" s="171"/>
      <c r="M19" s="172"/>
      <c r="N19" s="171">
        <f>(1-(X7*X8*X9*X10*X11*X12*X13*X14*X15*X16*X17*X18))*100</f>
        <v>47.3412782804023</v>
      </c>
      <c r="O19" s="171">
        <f>(1-(Z7*Z8*Z9*Z10*Z11*Z12*Z13*Z14*Z15*Z16*Z17*Z18))*100</f>
        <v>47.409081357134419</v>
      </c>
      <c r="P19" s="171"/>
      <c r="Q19" s="164"/>
      <c r="R19" s="164"/>
      <c r="S19" s="164"/>
      <c r="T19" s="165"/>
      <c r="U19" s="164"/>
      <c r="V19" s="164"/>
      <c r="W19" s="167"/>
      <c r="X19" s="167"/>
      <c r="Y19" s="167"/>
      <c r="Z19" s="167"/>
      <c r="AA19" s="164"/>
      <c r="AB19" s="164"/>
      <c r="AC19" s="164"/>
      <c r="AD19" s="164"/>
      <c r="AE19" s="164"/>
      <c r="AF19" s="164"/>
      <c r="AG19" s="164"/>
      <c r="AH19" s="164"/>
      <c r="AI19" s="164"/>
      <c r="AJ19" s="164"/>
    </row>
    <row r="20" spans="1:36" s="379" customFormat="1">
      <c r="A20" s="164"/>
      <c r="B20" s="165" t="s">
        <v>443</v>
      </c>
      <c r="C20" s="164"/>
      <c r="D20" s="164"/>
      <c r="E20" s="164"/>
      <c r="F20" s="164"/>
      <c r="G20" s="164"/>
      <c r="I20" s="164"/>
      <c r="J20" s="164"/>
      <c r="K20" s="164"/>
      <c r="L20" s="164"/>
      <c r="M20" s="164"/>
      <c r="N20" s="164"/>
      <c r="O20" s="164"/>
      <c r="P20" s="164"/>
      <c r="Q20" s="164"/>
      <c r="R20" s="164"/>
      <c r="S20" s="164"/>
      <c r="T20" s="165"/>
      <c r="U20" s="164"/>
      <c r="V20" s="164"/>
      <c r="W20" s="164"/>
      <c r="X20" s="164"/>
      <c r="Y20" s="164"/>
      <c r="Z20" s="164"/>
      <c r="AA20" s="164"/>
      <c r="AB20" s="164"/>
      <c r="AC20" s="164"/>
      <c r="AD20" s="164"/>
      <c r="AE20" s="164"/>
      <c r="AF20" s="164"/>
      <c r="AG20" s="164"/>
      <c r="AH20" s="164"/>
      <c r="AI20" s="164"/>
      <c r="AJ20" s="164"/>
    </row>
    <row r="21" spans="1:36" s="379" customFormat="1">
      <c r="A21" s="164"/>
      <c r="B21" s="164"/>
      <c r="C21" s="164"/>
      <c r="D21" s="164"/>
      <c r="E21" s="164"/>
      <c r="F21" s="164"/>
      <c r="G21" s="164"/>
      <c r="H21" s="164"/>
      <c r="I21" s="164"/>
      <c r="J21" s="164"/>
      <c r="K21" s="164"/>
      <c r="L21" s="164"/>
      <c r="M21" s="164"/>
      <c r="N21" s="164"/>
      <c r="O21" s="164"/>
      <c r="P21" s="164"/>
      <c r="Q21" s="164"/>
      <c r="R21" s="164"/>
      <c r="S21" s="164"/>
      <c r="T21" s="164"/>
      <c r="U21" s="164"/>
      <c r="V21" s="164"/>
      <c r="W21" s="164"/>
      <c r="X21" s="164"/>
      <c r="Y21" s="164"/>
      <c r="Z21" s="164"/>
      <c r="AA21" s="164"/>
      <c r="AB21" s="164"/>
      <c r="AC21" s="164"/>
      <c r="AD21" s="164"/>
      <c r="AE21" s="164"/>
      <c r="AF21" s="164"/>
      <c r="AG21" s="164"/>
      <c r="AH21" s="164"/>
      <c r="AI21" s="164"/>
      <c r="AJ21" s="164"/>
    </row>
    <row r="22" spans="1:36" s="379" customFormat="1">
      <c r="A22" s="164"/>
      <c r="B22" s="164"/>
      <c r="C22" s="164"/>
      <c r="D22" s="164"/>
      <c r="E22" s="164"/>
      <c r="F22" s="164"/>
      <c r="G22" s="183" t="s">
        <v>579</v>
      </c>
      <c r="H22" s="164"/>
      <c r="I22" s="164"/>
      <c r="J22" s="832" t="s">
        <v>444</v>
      </c>
      <c r="K22" s="832"/>
      <c r="L22" s="832"/>
      <c r="M22" s="164"/>
      <c r="N22" s="164"/>
      <c r="O22" s="164"/>
      <c r="P22" s="164"/>
      <c r="Q22" s="164"/>
      <c r="R22" s="164"/>
      <c r="S22" s="164"/>
      <c r="T22" s="164"/>
      <c r="U22" s="164"/>
      <c r="V22" s="164"/>
      <c r="W22" s="164"/>
      <c r="X22" s="164"/>
      <c r="Y22" s="164"/>
      <c r="Z22" s="164"/>
      <c r="AA22" s="164"/>
      <c r="AB22" s="164"/>
      <c r="AC22" s="164"/>
      <c r="AD22" s="164"/>
      <c r="AE22" s="164"/>
      <c r="AF22" s="164"/>
      <c r="AG22" s="164"/>
      <c r="AH22" s="164"/>
      <c r="AI22" s="164"/>
      <c r="AJ22" s="164"/>
    </row>
    <row r="23" spans="1:36" s="379" customFormat="1">
      <c r="A23" s="164"/>
      <c r="B23" s="164"/>
      <c r="C23" s="164"/>
      <c r="D23" s="164"/>
      <c r="E23" s="164"/>
      <c r="F23" s="164"/>
      <c r="G23" s="168">
        <f>SUM('PAF% (NZ validation)'!G7:G18)</f>
        <v>162.4</v>
      </c>
      <c r="H23" s="164"/>
      <c r="I23" s="164"/>
      <c r="J23" s="168">
        <f>SUM('PAF% (NZ validation)'!J7:J18)</f>
        <v>161.74099398713025</v>
      </c>
      <c r="K23" s="168">
        <f>SUM('PAF% (NZ validation)'!K7:K18)</f>
        <v>161.98228928090649</v>
      </c>
      <c r="L23" s="168">
        <f>SUM('PAF% (NZ validation)'!L7:L18)</f>
        <v>162</v>
      </c>
      <c r="M23" s="164"/>
      <c r="N23" s="430" t="s">
        <v>574</v>
      </c>
      <c r="O23" s="431"/>
      <c r="P23" s="164"/>
      <c r="Q23" s="164"/>
      <c r="R23" s="164"/>
      <c r="S23" s="164"/>
      <c r="T23" s="164"/>
      <c r="U23" s="164"/>
      <c r="V23" s="164"/>
      <c r="W23" s="164"/>
      <c r="X23" s="164"/>
      <c r="Y23" s="164"/>
      <c r="Z23" s="164"/>
      <c r="AA23" s="164"/>
      <c r="AB23" s="164"/>
      <c r="AC23" s="164"/>
      <c r="AD23" s="164"/>
      <c r="AE23" s="164"/>
      <c r="AF23" s="164"/>
      <c r="AG23" s="164"/>
      <c r="AH23" s="164"/>
      <c r="AI23" s="164"/>
    </row>
    <row r="24" spans="1:36" s="379" customFormat="1">
      <c r="A24" s="164"/>
      <c r="B24" s="429" t="s">
        <v>580</v>
      </c>
      <c r="C24" s="164"/>
      <c r="D24" s="164"/>
      <c r="E24" s="164"/>
      <c r="F24" s="164"/>
      <c r="G24" s="164"/>
      <c r="H24" s="164"/>
      <c r="I24" s="164"/>
      <c r="J24" s="164"/>
      <c r="K24" s="164"/>
      <c r="L24" s="164"/>
      <c r="M24" s="164"/>
      <c r="N24" s="164"/>
      <c r="O24" s="164"/>
      <c r="P24" s="164"/>
      <c r="Q24" s="164"/>
      <c r="R24" s="164"/>
      <c r="S24" s="164"/>
      <c r="T24" s="164"/>
      <c r="U24" s="164"/>
      <c r="V24" s="164"/>
      <c r="W24" s="164"/>
      <c r="X24" s="164"/>
      <c r="Y24" s="164"/>
      <c r="Z24" s="164"/>
      <c r="AA24" s="164"/>
      <c r="AB24" s="164"/>
      <c r="AC24" s="164"/>
      <c r="AD24" s="164"/>
      <c r="AE24" s="164"/>
      <c r="AF24" s="164"/>
      <c r="AG24" s="164"/>
      <c r="AH24" s="164"/>
      <c r="AI24" s="164"/>
    </row>
    <row r="25" spans="1:36" s="379" customFormat="1">
      <c r="A25" s="164"/>
      <c r="B25" s="164"/>
      <c r="C25" s="164"/>
      <c r="D25" s="164"/>
      <c r="E25" s="164"/>
      <c r="F25" s="164"/>
      <c r="G25" s="164"/>
      <c r="H25" s="164"/>
      <c r="I25" s="164"/>
      <c r="J25" s="164"/>
      <c r="K25" s="164"/>
      <c r="L25" s="164"/>
      <c r="M25" s="164"/>
      <c r="N25" s="164"/>
      <c r="O25" s="164"/>
      <c r="P25" s="164"/>
      <c r="Q25" s="164"/>
      <c r="R25" s="164"/>
      <c r="S25" s="164"/>
      <c r="T25" s="164"/>
      <c r="U25" s="164"/>
      <c r="V25" s="164"/>
      <c r="W25" s="164"/>
      <c r="X25" s="164"/>
      <c r="Y25" s="164"/>
      <c r="Z25" s="164"/>
      <c r="AA25" s="164"/>
      <c r="AB25" s="164"/>
      <c r="AC25" s="164"/>
      <c r="AD25" s="164"/>
      <c r="AE25" s="164"/>
      <c r="AF25" s="164"/>
      <c r="AG25" s="164"/>
      <c r="AH25" s="164"/>
      <c r="AI25" s="164"/>
    </row>
    <row r="26" spans="1:36" s="379" customFormat="1">
      <c r="A26" s="164"/>
      <c r="B26" s="164"/>
      <c r="C26" s="164"/>
      <c r="D26" s="164"/>
      <c r="E26" s="164"/>
      <c r="F26" s="164"/>
      <c r="G26" s="164"/>
      <c r="H26" s="164"/>
      <c r="I26" s="164"/>
      <c r="J26" s="164"/>
      <c r="K26" s="164"/>
      <c r="L26" s="164"/>
      <c r="M26" s="164"/>
      <c r="N26" s="164"/>
      <c r="O26" s="164"/>
      <c r="P26" s="164"/>
      <c r="Q26" s="164"/>
      <c r="R26" s="164"/>
      <c r="S26" s="164"/>
      <c r="T26" s="164"/>
      <c r="U26" s="164"/>
      <c r="V26" s="164"/>
      <c r="W26" s="164"/>
      <c r="X26" s="164"/>
      <c r="Y26" s="164"/>
      <c r="Z26" s="164"/>
      <c r="AA26" s="164"/>
      <c r="AB26" s="164"/>
      <c r="AC26" s="164"/>
      <c r="AD26" s="164"/>
      <c r="AE26" s="164"/>
      <c r="AF26" s="164"/>
      <c r="AG26" s="164"/>
      <c r="AH26" s="164"/>
      <c r="AI26" s="164"/>
    </row>
    <row r="27" spans="1:36" s="379" customFormat="1">
      <c r="A27" s="164"/>
      <c r="B27" s="164"/>
      <c r="C27" s="164"/>
      <c r="D27" s="164"/>
      <c r="E27" s="164"/>
      <c r="F27" s="164"/>
      <c r="G27" s="164"/>
      <c r="H27" s="164"/>
      <c r="I27" s="164"/>
      <c r="J27" s="164"/>
      <c r="K27" s="164"/>
      <c r="L27" s="164"/>
      <c r="M27" s="164"/>
      <c r="N27" s="164"/>
      <c r="O27" s="164"/>
      <c r="P27" s="164"/>
      <c r="Q27" s="164"/>
      <c r="R27" s="164"/>
      <c r="S27" s="164"/>
      <c r="T27" s="164"/>
      <c r="U27" s="164"/>
      <c r="V27" s="164"/>
      <c r="W27" s="164"/>
      <c r="X27" s="164"/>
      <c r="Y27" s="164"/>
      <c r="Z27" s="164"/>
      <c r="AA27" s="164"/>
      <c r="AB27" s="164"/>
      <c r="AC27" s="164"/>
      <c r="AD27" s="164"/>
      <c r="AE27" s="164"/>
      <c r="AF27" s="164"/>
      <c r="AG27" s="164"/>
      <c r="AH27" s="164"/>
      <c r="AI27" s="164"/>
    </row>
    <row r="28" spans="1:36" s="379" customFormat="1">
      <c r="A28" s="164"/>
      <c r="B28" s="164"/>
      <c r="C28" s="164"/>
      <c r="D28" s="164"/>
      <c r="E28" s="164"/>
      <c r="F28" s="164"/>
      <c r="G28" s="164"/>
      <c r="H28" s="164"/>
      <c r="I28" s="164"/>
      <c r="J28" s="164"/>
      <c r="K28" s="164"/>
      <c r="L28" s="164"/>
      <c r="M28" s="164"/>
      <c r="N28" s="164"/>
      <c r="O28" s="164"/>
      <c r="P28" s="164"/>
      <c r="Q28" s="164"/>
      <c r="R28" s="164"/>
      <c r="S28" s="164"/>
      <c r="T28" s="164"/>
      <c r="U28" s="164"/>
      <c r="V28" s="164"/>
      <c r="W28" s="164"/>
      <c r="X28" s="164"/>
      <c r="Y28" s="164"/>
      <c r="Z28" s="164"/>
      <c r="AA28" s="164"/>
      <c r="AB28" s="164"/>
      <c r="AC28" s="164"/>
      <c r="AD28" s="164"/>
      <c r="AE28" s="164"/>
      <c r="AF28" s="164"/>
      <c r="AG28" s="164"/>
      <c r="AH28" s="164"/>
      <c r="AI28" s="164"/>
    </row>
    <row r="29" spans="1:36" s="379" customFormat="1">
      <c r="A29" s="164"/>
      <c r="B29" s="164"/>
      <c r="C29" s="164"/>
      <c r="D29" s="164"/>
      <c r="E29" s="164"/>
      <c r="F29" s="164"/>
      <c r="G29" s="164"/>
      <c r="H29" s="164"/>
      <c r="I29" s="164"/>
      <c r="J29" s="164"/>
      <c r="K29" s="164"/>
      <c r="L29" s="164"/>
      <c r="M29" s="164"/>
      <c r="N29" s="164"/>
      <c r="O29" s="164"/>
      <c r="P29" s="164"/>
      <c r="Q29" s="164"/>
      <c r="R29" s="164"/>
      <c r="S29" s="164"/>
      <c r="T29" s="164"/>
      <c r="U29" s="164"/>
      <c r="V29" s="164"/>
      <c r="W29" s="164"/>
      <c r="X29" s="164"/>
      <c r="Y29" s="164"/>
      <c r="Z29" s="164"/>
      <c r="AA29" s="164"/>
      <c r="AB29" s="164"/>
      <c r="AC29" s="164"/>
      <c r="AD29" s="164"/>
      <c r="AE29" s="164"/>
      <c r="AF29" s="164"/>
      <c r="AG29" s="164"/>
      <c r="AH29" s="164"/>
      <c r="AI29" s="164"/>
    </row>
    <row r="30" spans="1:36" s="379" customFormat="1">
      <c r="A30" s="164"/>
      <c r="B30" s="164"/>
      <c r="C30" s="164"/>
      <c r="D30" s="164"/>
      <c r="E30" s="164"/>
      <c r="F30" s="164"/>
      <c r="G30" s="164"/>
      <c r="H30" s="164"/>
      <c r="I30" s="164"/>
      <c r="J30" s="164"/>
      <c r="K30" s="164"/>
      <c r="L30" s="164"/>
      <c r="M30" s="164"/>
      <c r="N30" s="164"/>
      <c r="O30" s="164"/>
      <c r="P30" s="164"/>
      <c r="Q30" s="164"/>
      <c r="R30" s="164"/>
      <c r="S30" s="164"/>
      <c r="T30" s="164"/>
      <c r="U30" s="164"/>
      <c r="V30" s="164"/>
      <c r="W30" s="164"/>
      <c r="X30" s="164"/>
      <c r="Y30" s="164"/>
      <c r="Z30" s="164"/>
      <c r="AA30" s="164"/>
      <c r="AB30" s="164"/>
      <c r="AC30" s="164"/>
      <c r="AD30" s="164"/>
      <c r="AE30" s="164"/>
      <c r="AF30" s="164"/>
      <c r="AG30" s="164"/>
      <c r="AH30" s="164"/>
      <c r="AI30" s="164"/>
    </row>
    <row r="31" spans="1:36" s="379" customFormat="1">
      <c r="A31" s="164"/>
      <c r="B31" s="164"/>
      <c r="C31" s="164"/>
      <c r="D31" s="164"/>
      <c r="E31" s="164"/>
      <c r="F31" s="164"/>
      <c r="G31" s="164"/>
      <c r="H31" s="164"/>
      <c r="I31" s="164"/>
      <c r="J31" s="164"/>
      <c r="K31" s="164"/>
      <c r="L31" s="164"/>
      <c r="M31" s="164"/>
      <c r="N31" s="164"/>
      <c r="O31" s="164"/>
      <c r="P31" s="164"/>
      <c r="Q31" s="164"/>
      <c r="R31" s="164"/>
      <c r="S31" s="164"/>
      <c r="T31" s="164"/>
      <c r="U31" s="164"/>
      <c r="V31" s="164"/>
      <c r="W31" s="164"/>
      <c r="X31" s="164"/>
      <c r="Y31" s="164"/>
      <c r="Z31" s="164"/>
      <c r="AA31" s="164"/>
      <c r="AB31" s="164"/>
      <c r="AC31" s="164"/>
      <c r="AD31" s="164"/>
      <c r="AE31" s="164"/>
      <c r="AF31" s="164"/>
      <c r="AG31" s="164"/>
      <c r="AH31" s="164"/>
      <c r="AI31" s="164"/>
    </row>
    <row r="32" spans="1:36" s="379" customFormat="1">
      <c r="A32" s="164"/>
      <c r="B32" s="164"/>
      <c r="C32" s="164"/>
      <c r="D32" s="164"/>
      <c r="E32" s="164"/>
      <c r="F32" s="164"/>
      <c r="G32" s="164"/>
      <c r="H32" s="164"/>
      <c r="I32" s="164"/>
      <c r="J32" s="164"/>
      <c r="K32" s="164"/>
      <c r="L32" s="164"/>
      <c r="M32" s="164"/>
      <c r="N32" s="164"/>
      <c r="O32" s="164"/>
      <c r="P32" s="164"/>
      <c r="Q32" s="164"/>
      <c r="R32" s="164"/>
      <c r="S32" s="164"/>
      <c r="T32" s="164"/>
      <c r="U32" s="164"/>
      <c r="V32" s="164"/>
      <c r="W32" s="164"/>
      <c r="X32" s="164"/>
      <c r="Y32" s="164"/>
      <c r="Z32" s="164"/>
      <c r="AA32" s="164"/>
      <c r="AB32" s="164"/>
      <c r="AC32" s="164"/>
      <c r="AD32" s="164"/>
      <c r="AE32" s="164"/>
      <c r="AF32" s="164"/>
      <c r="AG32" s="164"/>
      <c r="AH32" s="164"/>
      <c r="AI32" s="164"/>
    </row>
    <row r="33" spans="1:35" s="379" customFormat="1">
      <c r="A33" s="164"/>
      <c r="B33" s="164"/>
      <c r="C33" s="164"/>
      <c r="D33" s="164"/>
      <c r="E33" s="164"/>
      <c r="F33" s="164"/>
      <c r="G33" s="164"/>
      <c r="H33" s="164"/>
      <c r="I33" s="164"/>
      <c r="J33" s="164"/>
      <c r="K33" s="164"/>
      <c r="L33" s="164"/>
      <c r="M33" s="164"/>
      <c r="N33" s="164"/>
      <c r="O33" s="164"/>
      <c r="P33" s="164"/>
      <c r="Q33" s="164"/>
      <c r="R33" s="164"/>
      <c r="S33" s="164"/>
      <c r="T33" s="164"/>
      <c r="U33" s="164"/>
      <c r="V33" s="164"/>
      <c r="W33" s="164"/>
      <c r="X33" s="164"/>
      <c r="Y33" s="164"/>
      <c r="Z33" s="164"/>
      <c r="AA33" s="164"/>
      <c r="AB33" s="164"/>
      <c r="AC33" s="164"/>
      <c r="AD33" s="164"/>
      <c r="AE33" s="164"/>
      <c r="AF33" s="164"/>
      <c r="AG33" s="164"/>
      <c r="AH33" s="164"/>
      <c r="AI33" s="164"/>
    </row>
    <row r="34" spans="1:35" s="379" customFormat="1">
      <c r="A34" s="164"/>
      <c r="B34" s="164"/>
      <c r="C34" s="164"/>
      <c r="D34" s="164"/>
      <c r="E34" s="164"/>
      <c r="F34" s="164"/>
      <c r="G34" s="164"/>
      <c r="H34" s="164"/>
      <c r="I34" s="164"/>
      <c r="J34" s="164"/>
      <c r="K34" s="164"/>
      <c r="L34" s="164"/>
      <c r="M34" s="164"/>
      <c r="N34" s="164"/>
      <c r="O34" s="164"/>
      <c r="P34" s="164"/>
      <c r="Q34" s="164"/>
      <c r="R34" s="164"/>
      <c r="S34" s="164"/>
      <c r="T34" s="164"/>
      <c r="U34" s="164"/>
      <c r="V34" s="164"/>
      <c r="W34" s="164"/>
      <c r="X34" s="164"/>
      <c r="Y34" s="164"/>
      <c r="Z34" s="164"/>
      <c r="AA34" s="164"/>
      <c r="AB34" s="164"/>
      <c r="AC34" s="164"/>
      <c r="AD34" s="164"/>
      <c r="AE34" s="164"/>
      <c r="AF34" s="164"/>
      <c r="AG34" s="164"/>
      <c r="AH34" s="164"/>
      <c r="AI34" s="164"/>
    </row>
    <row r="35" spans="1:35" s="379" customFormat="1">
      <c r="A35" s="164"/>
      <c r="B35" s="164"/>
      <c r="C35" s="164"/>
      <c r="D35" s="164"/>
      <c r="E35" s="164"/>
      <c r="F35" s="164"/>
      <c r="G35" s="164"/>
      <c r="H35" s="164"/>
      <c r="I35" s="164"/>
      <c r="J35" s="164"/>
      <c r="K35" s="164"/>
      <c r="L35" s="164"/>
      <c r="M35" s="164"/>
      <c r="N35" s="164"/>
      <c r="O35" s="164"/>
      <c r="P35" s="164"/>
      <c r="Q35" s="164"/>
      <c r="R35" s="164"/>
      <c r="S35" s="164"/>
      <c r="T35" s="164"/>
      <c r="U35" s="164"/>
      <c r="V35" s="164"/>
      <c r="W35" s="164"/>
      <c r="X35" s="164"/>
      <c r="Y35" s="164"/>
      <c r="Z35" s="164"/>
      <c r="AA35" s="164"/>
      <c r="AB35" s="164"/>
      <c r="AC35" s="164"/>
      <c r="AD35" s="164"/>
      <c r="AE35" s="164"/>
      <c r="AF35" s="164"/>
      <c r="AG35" s="164"/>
      <c r="AH35" s="164"/>
      <c r="AI35" s="164"/>
    </row>
    <row r="36" spans="1:35" s="379" customFormat="1">
      <c r="A36" s="164"/>
      <c r="B36" s="164"/>
      <c r="C36" s="164"/>
      <c r="D36" s="164"/>
      <c r="E36" s="164"/>
      <c r="F36" s="164"/>
      <c r="G36" s="164"/>
      <c r="H36" s="164"/>
      <c r="I36" s="164"/>
      <c r="J36" s="164"/>
      <c r="K36" s="164"/>
      <c r="L36" s="164"/>
      <c r="M36" s="164"/>
      <c r="N36" s="164"/>
      <c r="O36" s="164"/>
      <c r="P36" s="164"/>
      <c r="Q36" s="164"/>
      <c r="R36" s="164"/>
      <c r="S36" s="164"/>
      <c r="T36" s="164"/>
      <c r="U36" s="164"/>
      <c r="V36" s="164"/>
      <c r="W36" s="164"/>
      <c r="X36" s="164"/>
      <c r="Y36" s="164"/>
      <c r="Z36" s="164"/>
      <c r="AA36" s="164"/>
      <c r="AB36" s="164"/>
      <c r="AC36" s="164"/>
      <c r="AD36" s="164"/>
      <c r="AE36" s="164"/>
      <c r="AF36" s="164"/>
      <c r="AG36" s="164"/>
      <c r="AH36" s="164"/>
      <c r="AI36" s="164"/>
    </row>
    <row r="37" spans="1:35" s="379" customFormat="1">
      <c r="A37" s="164"/>
      <c r="B37" s="164"/>
      <c r="C37" s="164"/>
      <c r="D37" s="164"/>
      <c r="E37" s="164"/>
      <c r="F37" s="164"/>
      <c r="G37" s="164"/>
      <c r="H37" s="164"/>
      <c r="I37" s="164"/>
      <c r="J37" s="164"/>
      <c r="K37" s="164"/>
      <c r="L37" s="164"/>
      <c r="M37" s="164"/>
      <c r="N37" s="164"/>
      <c r="O37" s="164"/>
      <c r="P37" s="164"/>
      <c r="Q37" s="164"/>
      <c r="R37" s="164"/>
      <c r="S37" s="164"/>
      <c r="T37" s="164"/>
      <c r="U37" s="164"/>
      <c r="V37" s="164"/>
      <c r="W37" s="164"/>
      <c r="X37" s="164"/>
      <c r="Y37" s="164"/>
      <c r="Z37" s="164"/>
      <c r="AA37" s="164"/>
      <c r="AB37" s="164"/>
      <c r="AC37" s="164"/>
      <c r="AD37" s="164"/>
      <c r="AE37" s="164"/>
      <c r="AF37" s="164"/>
      <c r="AG37" s="164"/>
      <c r="AH37" s="164"/>
      <c r="AI37" s="164"/>
    </row>
    <row r="38" spans="1:35" s="379" customFormat="1">
      <c r="A38" s="164"/>
      <c r="B38" s="164"/>
      <c r="C38" s="164"/>
      <c r="D38" s="164"/>
      <c r="E38" s="164"/>
      <c r="F38" s="164"/>
      <c r="G38" s="164"/>
      <c r="H38" s="164"/>
      <c r="I38" s="164"/>
      <c r="J38" s="164"/>
      <c r="K38" s="164"/>
      <c r="L38" s="164"/>
      <c r="M38" s="164"/>
      <c r="N38" s="164"/>
      <c r="O38" s="164"/>
      <c r="P38" s="164"/>
      <c r="Q38" s="164"/>
      <c r="R38" s="164"/>
      <c r="S38" s="164"/>
      <c r="T38" s="164"/>
      <c r="U38" s="164"/>
      <c r="V38" s="164"/>
      <c r="W38" s="164"/>
      <c r="X38" s="164"/>
      <c r="Y38" s="164"/>
      <c r="Z38" s="164"/>
      <c r="AA38" s="164"/>
      <c r="AB38" s="164"/>
      <c r="AC38" s="164"/>
      <c r="AD38" s="164"/>
      <c r="AE38" s="164"/>
      <c r="AF38" s="164"/>
      <c r="AG38" s="164"/>
      <c r="AH38" s="164"/>
      <c r="AI38" s="164"/>
    </row>
    <row r="39" spans="1:35" s="379" customFormat="1">
      <c r="A39" s="164"/>
      <c r="B39" s="164"/>
      <c r="C39" s="164"/>
      <c r="D39" s="164"/>
      <c r="E39" s="164"/>
      <c r="F39" s="164"/>
      <c r="G39" s="164"/>
      <c r="H39" s="164"/>
      <c r="I39" s="164"/>
      <c r="J39" s="164"/>
      <c r="K39" s="164"/>
      <c r="L39" s="164"/>
      <c r="M39" s="164"/>
      <c r="N39" s="164"/>
      <c r="O39" s="164"/>
      <c r="P39" s="164"/>
      <c r="Q39" s="164"/>
      <c r="R39" s="164"/>
      <c r="S39" s="164"/>
      <c r="T39" s="164"/>
      <c r="U39" s="164"/>
      <c r="V39" s="164"/>
      <c r="W39" s="164"/>
      <c r="X39" s="164"/>
      <c r="Y39" s="164"/>
      <c r="Z39" s="164"/>
      <c r="AA39" s="164"/>
      <c r="AB39" s="164"/>
      <c r="AC39" s="164"/>
      <c r="AD39" s="164"/>
      <c r="AE39" s="164"/>
      <c r="AF39" s="164"/>
      <c r="AG39" s="164"/>
      <c r="AH39" s="164"/>
      <c r="AI39" s="164"/>
    </row>
    <row r="40" spans="1:35" s="379" customFormat="1">
      <c r="A40" s="164"/>
      <c r="B40" s="164"/>
      <c r="C40" s="164"/>
      <c r="D40" s="164"/>
      <c r="E40" s="164"/>
      <c r="F40" s="164"/>
      <c r="G40" s="164"/>
      <c r="H40" s="164"/>
      <c r="I40" s="164"/>
      <c r="J40" s="164"/>
      <c r="K40" s="164"/>
      <c r="L40" s="164"/>
      <c r="M40" s="164"/>
      <c r="N40" s="164"/>
      <c r="O40" s="164"/>
      <c r="P40" s="164"/>
      <c r="Q40" s="164"/>
      <c r="R40" s="164"/>
      <c r="S40" s="164"/>
      <c r="T40" s="164"/>
      <c r="U40" s="164"/>
      <c r="V40" s="164"/>
      <c r="W40" s="164"/>
      <c r="X40" s="164"/>
      <c r="Y40" s="164"/>
      <c r="Z40" s="164"/>
      <c r="AA40" s="164"/>
      <c r="AB40" s="164"/>
      <c r="AC40" s="164"/>
      <c r="AD40" s="164"/>
      <c r="AE40" s="164"/>
      <c r="AF40" s="164"/>
      <c r="AG40" s="164"/>
      <c r="AH40" s="164"/>
      <c r="AI40" s="164"/>
    </row>
    <row r="41" spans="1:35" s="379" customFormat="1">
      <c r="A41" s="164"/>
      <c r="B41" s="164"/>
      <c r="C41" s="164"/>
      <c r="D41" s="164"/>
      <c r="E41" s="164"/>
      <c r="F41" s="164"/>
      <c r="G41" s="164"/>
      <c r="H41" s="164"/>
      <c r="I41" s="164"/>
      <c r="J41" s="164"/>
      <c r="K41" s="164"/>
      <c r="L41" s="164"/>
      <c r="M41" s="164"/>
      <c r="N41" s="164"/>
      <c r="O41" s="164"/>
      <c r="P41" s="164"/>
      <c r="Q41" s="164"/>
      <c r="R41" s="164"/>
      <c r="S41" s="164"/>
      <c r="T41" s="164"/>
      <c r="U41" s="164"/>
      <c r="V41" s="164"/>
      <c r="W41" s="164"/>
      <c r="X41" s="164"/>
      <c r="Y41" s="164"/>
      <c r="Z41" s="164"/>
      <c r="AA41" s="164"/>
      <c r="AB41" s="164"/>
      <c r="AC41" s="164"/>
      <c r="AD41" s="164"/>
      <c r="AE41" s="164"/>
      <c r="AF41" s="164"/>
      <c r="AG41" s="164"/>
      <c r="AH41" s="164"/>
      <c r="AI41" s="164"/>
    </row>
    <row r="42" spans="1:35" s="379" customFormat="1">
      <c r="A42" s="164"/>
      <c r="B42" s="164"/>
      <c r="C42" s="164"/>
      <c r="D42" s="164"/>
      <c r="E42" s="164"/>
      <c r="F42" s="164"/>
      <c r="G42" s="164"/>
      <c r="H42" s="164"/>
      <c r="I42" s="164"/>
      <c r="J42" s="164"/>
      <c r="K42" s="164"/>
      <c r="L42" s="164"/>
      <c r="M42" s="164"/>
      <c r="N42" s="164"/>
      <c r="O42" s="164"/>
      <c r="P42" s="164"/>
      <c r="Q42" s="164"/>
      <c r="R42" s="164"/>
      <c r="S42" s="164"/>
      <c r="T42" s="164"/>
      <c r="U42" s="164"/>
      <c r="V42" s="164"/>
      <c r="W42" s="164"/>
      <c r="X42" s="164"/>
      <c r="Y42" s="164"/>
      <c r="Z42" s="164"/>
      <c r="AA42" s="164"/>
      <c r="AB42" s="164"/>
      <c r="AC42" s="164"/>
      <c r="AD42" s="164"/>
      <c r="AE42" s="164"/>
      <c r="AF42" s="164"/>
      <c r="AG42" s="164"/>
      <c r="AH42" s="164"/>
      <c r="AI42" s="164"/>
    </row>
    <row r="43" spans="1:35" s="379" customFormat="1">
      <c r="A43" s="164"/>
      <c r="B43" s="164"/>
      <c r="C43" s="164"/>
      <c r="D43" s="164"/>
      <c r="E43" s="164"/>
      <c r="F43" s="164"/>
      <c r="G43" s="164"/>
      <c r="H43" s="164"/>
      <c r="I43" s="164"/>
      <c r="J43" s="164"/>
      <c r="K43" s="164"/>
      <c r="L43" s="164"/>
      <c r="M43" s="164"/>
      <c r="N43" s="164"/>
      <c r="O43" s="164"/>
      <c r="P43" s="164"/>
      <c r="Q43" s="164"/>
      <c r="R43" s="164"/>
      <c r="S43" s="164"/>
      <c r="T43" s="164"/>
      <c r="U43" s="164"/>
      <c r="V43" s="164"/>
      <c r="W43" s="164"/>
      <c r="X43" s="164"/>
      <c r="Y43" s="164"/>
      <c r="Z43" s="164"/>
      <c r="AA43" s="164"/>
      <c r="AB43" s="164"/>
      <c r="AC43" s="164"/>
      <c r="AD43" s="164"/>
      <c r="AE43" s="164"/>
      <c r="AF43" s="164"/>
      <c r="AG43" s="164"/>
      <c r="AH43" s="164"/>
      <c r="AI43" s="164"/>
    </row>
    <row r="44" spans="1:35" s="379" customFormat="1">
      <c r="A44" s="164"/>
      <c r="B44" s="432" t="s">
        <v>573</v>
      </c>
      <c r="C44" s="164"/>
      <c r="D44" s="164"/>
      <c r="E44" s="164"/>
      <c r="F44" s="164"/>
      <c r="G44" s="164"/>
      <c r="H44" s="164"/>
      <c r="I44" s="164"/>
      <c r="J44" s="164"/>
      <c r="K44" s="164"/>
      <c r="L44" s="164"/>
      <c r="M44" s="164"/>
      <c r="N44" s="164"/>
      <c r="O44" s="164"/>
      <c r="P44" s="164"/>
      <c r="Q44" s="164"/>
      <c r="R44" s="164"/>
      <c r="S44" s="164"/>
      <c r="T44" s="164"/>
      <c r="U44" s="164"/>
      <c r="V44" s="164"/>
      <c r="W44" s="164"/>
      <c r="X44" s="164"/>
      <c r="Y44" s="164"/>
      <c r="Z44" s="164"/>
      <c r="AA44" s="164"/>
      <c r="AB44" s="164"/>
      <c r="AC44" s="164"/>
      <c r="AD44" s="164"/>
      <c r="AE44" s="164"/>
      <c r="AF44" s="164"/>
      <c r="AG44" s="164"/>
      <c r="AH44" s="164"/>
      <c r="AI44" s="164"/>
    </row>
    <row r="45" spans="1:35" s="379" customFormat="1">
      <c r="A45" s="164"/>
      <c r="B45" s="164"/>
      <c r="C45" s="164"/>
      <c r="D45" s="164"/>
      <c r="E45" s="164"/>
      <c r="F45" s="164"/>
      <c r="G45" s="164"/>
      <c r="H45" s="164"/>
      <c r="I45" s="164"/>
      <c r="J45" s="164"/>
      <c r="K45" s="164"/>
      <c r="L45" s="164"/>
      <c r="M45" s="164"/>
      <c r="N45" s="164"/>
      <c r="O45" s="164"/>
      <c r="P45" s="164"/>
      <c r="Q45" s="164"/>
      <c r="R45" s="164"/>
      <c r="S45" s="164"/>
      <c r="T45" s="164"/>
      <c r="U45" s="164"/>
      <c r="V45" s="164"/>
      <c r="W45" s="167"/>
      <c r="X45" s="164"/>
      <c r="Y45" s="164"/>
      <c r="Z45" s="164"/>
      <c r="AA45" s="164"/>
      <c r="AB45" s="164"/>
      <c r="AC45" s="164"/>
      <c r="AD45" s="164"/>
      <c r="AE45" s="164"/>
      <c r="AF45" s="164"/>
      <c r="AG45" s="164"/>
      <c r="AH45" s="164"/>
      <c r="AI45" s="164"/>
    </row>
    <row r="46" spans="1:35" s="379" customFormat="1">
      <c r="A46" s="164"/>
      <c r="B46" s="164"/>
      <c r="C46" s="164"/>
      <c r="D46" s="164"/>
      <c r="E46" s="164"/>
      <c r="F46" s="164"/>
      <c r="G46" s="164"/>
      <c r="H46" s="164"/>
      <c r="I46" s="164"/>
      <c r="J46" s="164"/>
      <c r="K46" s="164"/>
      <c r="L46" s="164"/>
      <c r="M46" s="164"/>
      <c r="N46" s="164"/>
      <c r="O46" s="164"/>
      <c r="P46" s="164"/>
      <c r="Q46" s="164"/>
      <c r="R46" s="164"/>
      <c r="S46" s="164"/>
      <c r="T46" s="164"/>
      <c r="U46" s="164"/>
      <c r="V46" s="164"/>
      <c r="W46" s="167"/>
      <c r="X46" s="164"/>
      <c r="Y46" s="164"/>
      <c r="Z46" s="164"/>
      <c r="AA46" s="164"/>
      <c r="AB46" s="164"/>
      <c r="AC46" s="164"/>
      <c r="AD46" s="164"/>
      <c r="AE46" s="164"/>
      <c r="AF46" s="164"/>
      <c r="AG46" s="164"/>
      <c r="AH46" s="164"/>
      <c r="AI46" s="164"/>
    </row>
    <row r="47" spans="1:35" s="379" customFormat="1">
      <c r="A47" s="164"/>
      <c r="B47" s="164"/>
      <c r="C47" s="164"/>
      <c r="D47" s="164"/>
      <c r="E47" s="164"/>
      <c r="F47" s="164"/>
      <c r="G47" s="164"/>
      <c r="H47" s="164"/>
      <c r="I47" s="164"/>
      <c r="J47" s="164"/>
      <c r="K47" s="164"/>
      <c r="L47" s="164"/>
      <c r="M47" s="164"/>
      <c r="N47" s="164"/>
      <c r="O47" s="164"/>
      <c r="P47" s="164"/>
      <c r="Q47" s="164"/>
      <c r="R47" s="164"/>
      <c r="S47" s="164"/>
      <c r="T47" s="164"/>
      <c r="U47" s="164"/>
      <c r="V47" s="164"/>
      <c r="W47" s="164"/>
      <c r="X47" s="164"/>
      <c r="Y47" s="164"/>
      <c r="Z47" s="164"/>
      <c r="AA47" s="164"/>
      <c r="AB47" s="164"/>
      <c r="AC47" s="164"/>
      <c r="AD47" s="164"/>
      <c r="AE47" s="164"/>
      <c r="AF47" s="164"/>
      <c r="AG47" s="164"/>
      <c r="AH47" s="164"/>
      <c r="AI47" s="164"/>
    </row>
    <row r="48" spans="1:35" s="379" customFormat="1">
      <c r="A48" s="164"/>
      <c r="B48" s="164"/>
      <c r="C48" s="164"/>
      <c r="D48" s="164"/>
      <c r="E48" s="164"/>
      <c r="F48" s="164"/>
      <c r="G48" s="164"/>
      <c r="H48" s="164"/>
      <c r="I48" s="164"/>
      <c r="J48" s="164"/>
      <c r="K48" s="164"/>
      <c r="L48" s="164"/>
      <c r="M48" s="164"/>
      <c r="N48" s="164"/>
      <c r="O48" s="164"/>
      <c r="P48" s="164"/>
      <c r="Q48" s="164"/>
      <c r="R48" s="164"/>
      <c r="S48" s="164"/>
      <c r="T48" s="164"/>
      <c r="U48" s="164"/>
      <c r="V48" s="164"/>
      <c r="W48" s="164"/>
      <c r="X48" s="164"/>
      <c r="Y48" s="164"/>
      <c r="Z48" s="164"/>
      <c r="AA48" s="164"/>
      <c r="AB48" s="164"/>
      <c r="AC48" s="164"/>
      <c r="AD48" s="164"/>
      <c r="AE48" s="164"/>
      <c r="AF48" s="164"/>
      <c r="AG48" s="164"/>
      <c r="AH48" s="164"/>
      <c r="AI48" s="164"/>
    </row>
    <row r="49" spans="1:35" s="379" customFormat="1">
      <c r="A49" s="164"/>
      <c r="B49" s="164"/>
      <c r="C49" s="164"/>
      <c r="D49" s="164"/>
      <c r="E49" s="164"/>
      <c r="F49" s="164"/>
      <c r="G49" s="164"/>
      <c r="H49" s="164"/>
      <c r="I49" s="164"/>
      <c r="J49" s="164"/>
      <c r="K49" s="164"/>
      <c r="L49" s="164"/>
      <c r="M49" s="164"/>
      <c r="N49" s="164"/>
      <c r="O49" s="164"/>
      <c r="P49" s="164"/>
      <c r="Q49" s="164"/>
      <c r="R49" s="164"/>
      <c r="S49" s="164"/>
      <c r="T49" s="164"/>
      <c r="U49" s="164"/>
      <c r="V49" s="164"/>
      <c r="W49" s="164"/>
      <c r="X49" s="164"/>
      <c r="Y49" s="164"/>
      <c r="Z49" s="164"/>
      <c r="AA49" s="164"/>
      <c r="AB49" s="164"/>
      <c r="AC49" s="164"/>
      <c r="AD49" s="164"/>
      <c r="AE49" s="164"/>
      <c r="AF49" s="164"/>
      <c r="AG49" s="164"/>
      <c r="AH49" s="164"/>
      <c r="AI49" s="164"/>
    </row>
    <row r="50" spans="1:35" s="379" customFormat="1">
      <c r="A50" s="164"/>
      <c r="B50" s="164"/>
      <c r="C50" s="164"/>
      <c r="D50" s="164"/>
      <c r="E50" s="164"/>
      <c r="F50" s="164"/>
      <c r="G50" s="164"/>
      <c r="H50" s="164"/>
      <c r="I50" s="164"/>
      <c r="J50" s="164"/>
      <c r="K50" s="164"/>
      <c r="L50" s="164"/>
      <c r="M50" s="164"/>
      <c r="N50" s="164"/>
      <c r="O50" s="164"/>
      <c r="P50" s="164"/>
      <c r="Q50" s="164"/>
      <c r="R50" s="164"/>
      <c r="S50" s="164"/>
      <c r="T50" s="164"/>
      <c r="U50" s="164"/>
      <c r="V50" s="164"/>
      <c r="W50" s="164"/>
      <c r="X50" s="164"/>
      <c r="Y50" s="164"/>
      <c r="Z50" s="164"/>
      <c r="AA50" s="164"/>
      <c r="AB50" s="164"/>
      <c r="AC50" s="164"/>
      <c r="AD50" s="164"/>
      <c r="AE50" s="164"/>
      <c r="AF50" s="164"/>
      <c r="AG50" s="164"/>
      <c r="AH50" s="164"/>
      <c r="AI50" s="164"/>
    </row>
    <row r="51" spans="1:35" s="379" customFormat="1">
      <c r="A51" s="164"/>
      <c r="B51" s="164"/>
      <c r="C51" s="164"/>
      <c r="D51" s="164"/>
      <c r="E51" s="164"/>
      <c r="F51" s="164"/>
      <c r="G51" s="164"/>
      <c r="H51" s="164"/>
      <c r="I51" s="164"/>
      <c r="J51" s="164"/>
      <c r="K51" s="164"/>
      <c r="L51" s="164"/>
      <c r="M51" s="164"/>
      <c r="N51" s="164"/>
      <c r="O51" s="164"/>
      <c r="P51" s="164"/>
      <c r="Q51" s="164"/>
      <c r="R51" s="164"/>
      <c r="S51" s="164"/>
      <c r="T51" s="164"/>
      <c r="U51" s="164"/>
      <c r="V51" s="164"/>
      <c r="W51" s="164"/>
      <c r="X51" s="164"/>
      <c r="Y51" s="164"/>
      <c r="Z51" s="164"/>
      <c r="AA51" s="164"/>
      <c r="AB51" s="164"/>
      <c r="AC51" s="164"/>
      <c r="AD51" s="164"/>
      <c r="AE51" s="164"/>
      <c r="AF51" s="164"/>
      <c r="AG51" s="164"/>
      <c r="AH51" s="164"/>
      <c r="AI51" s="164"/>
    </row>
    <row r="52" spans="1:35" s="379" customFormat="1">
      <c r="A52" s="164"/>
      <c r="B52" s="164"/>
      <c r="C52" s="164"/>
      <c r="D52" s="164"/>
      <c r="E52" s="164"/>
      <c r="F52" s="164"/>
      <c r="G52" s="164"/>
      <c r="H52" s="164"/>
      <c r="I52" s="164"/>
      <c r="J52" s="164"/>
      <c r="K52" s="164"/>
      <c r="L52" s="164"/>
      <c r="M52" s="164"/>
      <c r="N52" s="164"/>
      <c r="O52" s="164"/>
      <c r="P52" s="164"/>
      <c r="Q52" s="164"/>
      <c r="R52" s="164"/>
      <c r="S52" s="164"/>
      <c r="T52" s="164"/>
      <c r="U52" s="164"/>
      <c r="V52" s="164"/>
      <c r="W52" s="164"/>
      <c r="X52" s="164"/>
      <c r="Y52" s="164"/>
      <c r="Z52" s="164"/>
      <c r="AA52" s="164"/>
      <c r="AB52" s="164"/>
      <c r="AC52" s="164"/>
      <c r="AD52" s="164"/>
      <c r="AE52" s="164"/>
      <c r="AF52" s="164"/>
      <c r="AG52" s="164"/>
      <c r="AH52" s="164"/>
      <c r="AI52" s="164"/>
    </row>
    <row r="53" spans="1:35" s="379" customFormat="1">
      <c r="A53" s="164"/>
      <c r="B53" s="164"/>
      <c r="C53" s="164"/>
      <c r="D53" s="164"/>
      <c r="E53" s="164"/>
      <c r="F53" s="164"/>
      <c r="G53" s="164"/>
      <c r="H53" s="164"/>
      <c r="I53" s="164"/>
      <c r="J53" s="164"/>
      <c r="K53" s="164"/>
      <c r="L53" s="164"/>
      <c r="M53" s="164"/>
      <c r="N53" s="164"/>
      <c r="O53" s="164"/>
      <c r="P53" s="164"/>
      <c r="Q53" s="164"/>
      <c r="R53" s="164"/>
      <c r="S53" s="164"/>
      <c r="T53" s="164"/>
      <c r="U53" s="164"/>
      <c r="V53" s="164"/>
      <c r="W53" s="164"/>
      <c r="X53" s="164"/>
      <c r="Y53" s="164"/>
      <c r="Z53" s="164"/>
      <c r="AA53" s="164"/>
      <c r="AB53" s="164"/>
      <c r="AC53" s="164"/>
      <c r="AD53" s="164"/>
      <c r="AE53" s="164"/>
      <c r="AF53" s="164"/>
      <c r="AG53" s="164"/>
      <c r="AH53" s="164"/>
      <c r="AI53" s="164"/>
    </row>
    <row r="54" spans="1:35" s="379" customFormat="1">
      <c r="A54" s="164"/>
      <c r="B54" s="164"/>
      <c r="C54" s="164"/>
      <c r="D54" s="164"/>
      <c r="E54" s="164"/>
      <c r="F54" s="164"/>
      <c r="G54" s="164"/>
      <c r="H54" s="164"/>
      <c r="I54" s="164"/>
      <c r="J54" s="164"/>
      <c r="K54" s="164"/>
      <c r="L54" s="164"/>
      <c r="M54" s="164"/>
      <c r="N54" s="164"/>
      <c r="O54" s="164"/>
      <c r="P54" s="164"/>
      <c r="Q54" s="164"/>
      <c r="R54" s="164"/>
      <c r="S54" s="164"/>
      <c r="T54" s="164"/>
      <c r="U54" s="164"/>
      <c r="V54" s="164"/>
      <c r="W54" s="164"/>
      <c r="X54" s="164"/>
      <c r="Y54" s="164"/>
      <c r="Z54" s="164"/>
      <c r="AA54" s="164"/>
      <c r="AB54" s="164"/>
      <c r="AC54" s="164"/>
      <c r="AD54" s="164"/>
      <c r="AE54" s="164"/>
      <c r="AF54" s="164"/>
      <c r="AG54" s="164"/>
      <c r="AH54" s="164"/>
      <c r="AI54" s="164"/>
    </row>
    <row r="55" spans="1:35" s="379" customFormat="1">
      <c r="A55" s="164"/>
      <c r="B55" s="164"/>
      <c r="C55" s="164"/>
      <c r="D55" s="164"/>
      <c r="E55" s="164"/>
      <c r="F55" s="164"/>
      <c r="G55" s="164"/>
      <c r="H55" s="164"/>
      <c r="I55" s="164"/>
      <c r="J55" s="164"/>
      <c r="K55" s="164"/>
      <c r="L55" s="164"/>
      <c r="M55" s="164"/>
      <c r="N55" s="164"/>
      <c r="O55" s="164"/>
      <c r="P55" s="164"/>
      <c r="Q55" s="164"/>
      <c r="R55" s="164"/>
      <c r="S55" s="164"/>
      <c r="T55" s="164"/>
      <c r="U55" s="164"/>
      <c r="V55" s="164"/>
      <c r="W55" s="164"/>
      <c r="X55" s="164"/>
      <c r="Y55" s="164"/>
      <c r="Z55" s="164"/>
      <c r="AA55" s="164"/>
      <c r="AB55" s="164"/>
      <c r="AC55" s="164"/>
      <c r="AD55" s="164"/>
      <c r="AE55" s="164"/>
      <c r="AF55" s="164"/>
      <c r="AG55" s="164"/>
      <c r="AH55" s="164"/>
      <c r="AI55" s="164"/>
    </row>
    <row r="56" spans="1:35" s="379" customFormat="1">
      <c r="A56" s="164"/>
      <c r="B56" s="164"/>
      <c r="C56" s="164"/>
      <c r="D56" s="164"/>
      <c r="E56" s="164"/>
      <c r="F56" s="164"/>
      <c r="G56" s="164"/>
      <c r="H56" s="164"/>
      <c r="I56" s="164"/>
      <c r="J56" s="164"/>
      <c r="K56" s="164"/>
      <c r="L56" s="164"/>
      <c r="M56" s="164"/>
      <c r="N56" s="164"/>
      <c r="O56" s="164"/>
      <c r="P56" s="164"/>
      <c r="Q56" s="164"/>
      <c r="R56" s="164"/>
      <c r="S56" s="164"/>
      <c r="T56" s="164"/>
      <c r="U56" s="164"/>
      <c r="V56" s="164"/>
      <c r="W56" s="164"/>
      <c r="X56" s="164"/>
      <c r="Y56" s="164"/>
      <c r="Z56" s="164"/>
      <c r="AA56" s="164"/>
      <c r="AB56" s="164"/>
      <c r="AC56" s="164"/>
      <c r="AD56" s="164"/>
      <c r="AE56" s="164"/>
      <c r="AF56" s="164"/>
      <c r="AG56" s="164"/>
      <c r="AH56" s="164"/>
      <c r="AI56" s="164"/>
    </row>
    <row r="57" spans="1:35" s="379" customFormat="1">
      <c r="A57" s="164"/>
      <c r="B57" s="164"/>
      <c r="C57" s="164"/>
      <c r="D57" s="164"/>
      <c r="E57" s="164"/>
      <c r="F57" s="164"/>
      <c r="G57" s="164"/>
      <c r="H57" s="164"/>
      <c r="I57" s="164"/>
      <c r="J57" s="164"/>
      <c r="K57" s="164"/>
      <c r="L57" s="164"/>
      <c r="M57" s="164"/>
      <c r="N57" s="164"/>
      <c r="O57" s="164"/>
      <c r="P57" s="164"/>
      <c r="Q57" s="164"/>
      <c r="R57" s="164"/>
      <c r="S57" s="164"/>
      <c r="T57" s="164"/>
      <c r="U57" s="164"/>
      <c r="V57" s="164"/>
      <c r="W57" s="164"/>
      <c r="X57" s="164"/>
      <c r="Y57" s="164"/>
      <c r="Z57" s="164"/>
      <c r="AA57" s="164"/>
      <c r="AB57" s="164"/>
      <c r="AC57" s="164"/>
      <c r="AD57" s="164"/>
      <c r="AE57" s="164"/>
      <c r="AF57" s="164"/>
      <c r="AG57" s="164"/>
      <c r="AH57" s="164"/>
      <c r="AI57" s="164"/>
    </row>
    <row r="58" spans="1:35" s="379" customFormat="1">
      <c r="A58" s="164"/>
      <c r="B58" s="164"/>
      <c r="C58" s="164"/>
      <c r="D58" s="164"/>
      <c r="E58" s="164"/>
      <c r="F58" s="164"/>
      <c r="G58" s="164"/>
      <c r="H58" s="164"/>
      <c r="I58" s="164"/>
      <c r="J58" s="164"/>
      <c r="K58" s="164"/>
      <c r="L58" s="164"/>
      <c r="M58" s="164"/>
      <c r="N58" s="164"/>
      <c r="O58" s="164"/>
      <c r="P58" s="164"/>
      <c r="Q58" s="164"/>
      <c r="R58" s="164"/>
      <c r="S58" s="164"/>
      <c r="T58" s="164"/>
      <c r="U58" s="164"/>
      <c r="V58" s="164"/>
      <c r="W58" s="164"/>
      <c r="X58" s="164"/>
      <c r="Y58" s="164"/>
      <c r="Z58" s="164"/>
      <c r="AA58" s="164"/>
      <c r="AB58" s="164"/>
      <c r="AC58" s="164"/>
      <c r="AD58" s="164"/>
      <c r="AE58" s="164"/>
      <c r="AF58" s="164"/>
      <c r="AG58" s="164"/>
      <c r="AH58" s="164"/>
      <c r="AI58" s="164"/>
    </row>
    <row r="59" spans="1:35" s="379" customFormat="1">
      <c r="A59" s="164"/>
      <c r="B59" s="164"/>
      <c r="C59" s="164"/>
      <c r="D59" s="164"/>
      <c r="E59" s="164"/>
      <c r="F59" s="164"/>
      <c r="G59" s="164"/>
      <c r="H59" s="164"/>
      <c r="I59" s="164"/>
      <c r="J59" s="164"/>
      <c r="K59" s="164"/>
      <c r="L59" s="164"/>
      <c r="M59" s="164"/>
      <c r="N59" s="164"/>
      <c r="O59" s="164"/>
      <c r="P59" s="164"/>
      <c r="Q59" s="164"/>
      <c r="R59" s="164"/>
      <c r="S59" s="164"/>
      <c r="T59" s="164"/>
      <c r="U59" s="164"/>
      <c r="V59" s="164"/>
      <c r="W59" s="164"/>
      <c r="X59" s="164"/>
      <c r="Y59" s="164"/>
      <c r="Z59" s="164"/>
      <c r="AA59" s="164"/>
      <c r="AB59" s="164"/>
      <c r="AC59" s="164"/>
      <c r="AD59" s="164"/>
      <c r="AE59" s="164"/>
      <c r="AF59" s="164"/>
      <c r="AG59" s="164"/>
      <c r="AH59" s="164"/>
      <c r="AI59" s="164"/>
    </row>
    <row r="60" spans="1:35" s="379" customFormat="1">
      <c r="A60" s="164"/>
      <c r="B60" s="164"/>
      <c r="C60" s="164"/>
      <c r="D60" s="164"/>
      <c r="E60" s="164"/>
      <c r="F60" s="164"/>
      <c r="G60" s="164"/>
      <c r="H60" s="164"/>
      <c r="I60" s="164"/>
      <c r="J60" s="164"/>
      <c r="K60" s="164"/>
      <c r="L60" s="164"/>
      <c r="M60" s="164"/>
      <c r="N60" s="164"/>
      <c r="O60" s="164"/>
      <c r="P60" s="164"/>
      <c r="Q60" s="164"/>
      <c r="R60" s="164"/>
      <c r="S60" s="164"/>
      <c r="T60" s="164"/>
      <c r="U60" s="164"/>
      <c r="V60" s="164"/>
      <c r="W60" s="164"/>
      <c r="X60" s="164"/>
      <c r="Y60" s="164"/>
      <c r="Z60" s="164"/>
      <c r="AA60" s="164"/>
      <c r="AB60" s="164"/>
      <c r="AC60" s="164"/>
      <c r="AD60" s="164"/>
      <c r="AE60" s="164"/>
      <c r="AF60" s="164"/>
      <c r="AG60" s="164"/>
      <c r="AH60" s="164"/>
      <c r="AI60" s="164"/>
    </row>
    <row r="61" spans="1:35" s="379" customFormat="1">
      <c r="A61" s="164"/>
      <c r="B61" s="164"/>
      <c r="C61" s="164"/>
      <c r="D61" s="164"/>
      <c r="E61" s="164"/>
      <c r="F61" s="164"/>
      <c r="G61" s="164"/>
      <c r="H61" s="164"/>
      <c r="I61" s="164"/>
      <c r="J61" s="164"/>
      <c r="K61" s="164"/>
      <c r="L61" s="164"/>
      <c r="M61" s="164"/>
      <c r="N61" s="164"/>
      <c r="O61" s="164"/>
      <c r="P61" s="164"/>
      <c r="Q61" s="164"/>
      <c r="R61" s="164"/>
      <c r="S61" s="164"/>
      <c r="T61" s="164"/>
      <c r="U61" s="164"/>
      <c r="V61" s="164"/>
      <c r="W61" s="164"/>
      <c r="X61" s="164"/>
      <c r="Y61" s="164"/>
      <c r="Z61" s="164"/>
      <c r="AA61" s="164"/>
      <c r="AB61" s="164"/>
      <c r="AC61" s="164"/>
      <c r="AD61" s="164"/>
      <c r="AE61" s="164"/>
      <c r="AF61" s="164"/>
      <c r="AG61" s="164"/>
      <c r="AH61" s="164"/>
      <c r="AI61" s="164"/>
    </row>
    <row r="62" spans="1:35" s="379" customFormat="1">
      <c r="A62" s="164"/>
      <c r="B62" s="164"/>
      <c r="C62" s="164"/>
      <c r="D62" s="164"/>
      <c r="E62" s="164"/>
      <c r="F62" s="164"/>
      <c r="G62" s="164"/>
      <c r="H62" s="164"/>
      <c r="I62" s="164"/>
      <c r="J62" s="164"/>
      <c r="K62" s="164"/>
      <c r="L62" s="164"/>
      <c r="M62" s="164"/>
      <c r="N62" s="164"/>
      <c r="O62" s="164"/>
      <c r="P62" s="164"/>
      <c r="Q62" s="164"/>
      <c r="R62" s="164"/>
      <c r="S62" s="164"/>
      <c r="T62" s="164"/>
      <c r="U62" s="164"/>
      <c r="V62" s="164"/>
      <c r="W62" s="164"/>
      <c r="X62" s="164"/>
      <c r="Y62" s="164"/>
      <c r="Z62" s="164"/>
      <c r="AA62" s="164"/>
      <c r="AB62" s="164"/>
      <c r="AC62" s="164"/>
      <c r="AD62" s="164"/>
      <c r="AE62" s="164"/>
      <c r="AF62" s="164"/>
      <c r="AG62" s="164"/>
      <c r="AH62" s="164"/>
      <c r="AI62" s="164"/>
    </row>
    <row r="63" spans="1:35" s="379" customFormat="1">
      <c r="A63" s="164"/>
      <c r="B63" s="164"/>
      <c r="C63" s="164"/>
      <c r="D63" s="164"/>
      <c r="E63" s="164"/>
      <c r="F63" s="164"/>
      <c r="G63" s="164"/>
      <c r="H63" s="164"/>
      <c r="I63" s="164"/>
      <c r="J63" s="164"/>
      <c r="K63" s="164"/>
      <c r="L63" s="164"/>
      <c r="M63" s="164"/>
      <c r="N63" s="164"/>
      <c r="O63" s="164"/>
      <c r="P63" s="164"/>
      <c r="Q63" s="164"/>
      <c r="R63" s="164"/>
      <c r="S63" s="164"/>
      <c r="T63" s="164"/>
      <c r="U63" s="164"/>
      <c r="V63" s="164"/>
      <c r="W63" s="164"/>
      <c r="X63" s="164"/>
      <c r="Y63" s="164"/>
      <c r="Z63" s="164"/>
      <c r="AA63" s="164"/>
      <c r="AB63" s="164"/>
      <c r="AC63" s="164"/>
      <c r="AD63" s="164"/>
      <c r="AE63" s="164"/>
      <c r="AF63" s="164"/>
      <c r="AG63" s="164"/>
      <c r="AH63" s="164"/>
      <c r="AI63" s="164"/>
    </row>
    <row r="64" spans="1:35" s="379" customFormat="1">
      <c r="A64" s="164"/>
      <c r="B64" s="164"/>
      <c r="C64" s="164"/>
      <c r="D64" s="164"/>
      <c r="E64" s="164"/>
      <c r="F64" s="164"/>
      <c r="G64" s="164"/>
      <c r="H64" s="164"/>
      <c r="I64" s="164"/>
      <c r="J64" s="164"/>
      <c r="K64" s="164"/>
      <c r="L64" s="164"/>
      <c r="M64" s="164"/>
      <c r="N64" s="164"/>
      <c r="O64" s="164"/>
      <c r="P64" s="164"/>
      <c r="Q64" s="164"/>
      <c r="R64" s="164"/>
      <c r="S64" s="164"/>
      <c r="T64" s="164"/>
      <c r="U64" s="164"/>
      <c r="V64" s="164"/>
      <c r="W64" s="164"/>
      <c r="X64" s="164"/>
      <c r="Y64" s="164"/>
      <c r="Z64" s="164"/>
      <c r="AA64" s="164"/>
      <c r="AB64" s="164"/>
      <c r="AC64" s="164"/>
      <c r="AD64" s="164"/>
      <c r="AE64" s="164"/>
      <c r="AF64" s="164"/>
      <c r="AG64" s="164"/>
      <c r="AH64" s="164"/>
      <c r="AI64" s="164"/>
    </row>
    <row r="65" spans="1:35" s="379" customFormat="1">
      <c r="A65" s="164"/>
      <c r="B65" s="164"/>
      <c r="C65" s="164"/>
      <c r="D65" s="164"/>
      <c r="E65" s="164"/>
      <c r="F65" s="164"/>
      <c r="G65" s="164"/>
      <c r="H65" s="164"/>
      <c r="I65" s="164"/>
      <c r="J65" s="164"/>
      <c r="K65" s="164"/>
      <c r="L65" s="164"/>
      <c r="M65" s="164"/>
      <c r="N65" s="164"/>
      <c r="O65" s="164"/>
      <c r="P65" s="164"/>
      <c r="Q65" s="164"/>
      <c r="R65" s="164"/>
      <c r="S65" s="164"/>
      <c r="T65" s="164"/>
      <c r="U65" s="164"/>
      <c r="V65" s="164"/>
      <c r="W65" s="164"/>
      <c r="X65" s="164"/>
      <c r="Y65" s="164"/>
      <c r="Z65" s="164"/>
      <c r="AA65" s="164"/>
      <c r="AB65" s="164"/>
      <c r="AC65" s="164"/>
      <c r="AD65" s="164"/>
      <c r="AE65" s="164"/>
      <c r="AF65" s="164"/>
      <c r="AG65" s="164"/>
      <c r="AH65" s="164"/>
      <c r="AI65" s="164"/>
    </row>
    <row r="66" spans="1:35" s="379" customFormat="1">
      <c r="A66" s="164"/>
      <c r="B66" s="164"/>
      <c r="C66" s="164"/>
      <c r="D66" s="164"/>
      <c r="E66" s="164"/>
      <c r="F66" s="164"/>
      <c r="G66" s="164"/>
      <c r="H66" s="164"/>
      <c r="I66" s="164"/>
      <c r="J66" s="164"/>
      <c r="K66" s="164"/>
      <c r="L66" s="164"/>
      <c r="M66" s="164"/>
      <c r="N66" s="164"/>
      <c r="O66" s="164"/>
      <c r="P66" s="164"/>
      <c r="Q66" s="164"/>
      <c r="R66" s="164"/>
      <c r="S66" s="164"/>
      <c r="T66" s="164"/>
      <c r="U66" s="164"/>
      <c r="V66" s="164"/>
      <c r="W66" s="164"/>
      <c r="X66" s="164"/>
      <c r="Y66" s="164"/>
      <c r="Z66" s="164"/>
      <c r="AA66" s="164"/>
      <c r="AB66" s="164"/>
      <c r="AC66" s="164"/>
      <c r="AD66" s="164"/>
      <c r="AE66" s="164"/>
      <c r="AF66" s="164"/>
      <c r="AG66" s="164"/>
      <c r="AH66" s="164"/>
      <c r="AI66" s="164"/>
    </row>
    <row r="67" spans="1:35" s="379" customFormat="1">
      <c r="A67" s="164"/>
      <c r="B67" s="164"/>
      <c r="C67" s="164"/>
      <c r="D67" s="164"/>
      <c r="E67" s="164"/>
      <c r="F67" s="164"/>
      <c r="G67" s="164"/>
      <c r="H67" s="164"/>
      <c r="I67" s="164"/>
      <c r="J67" s="164"/>
      <c r="K67" s="164"/>
      <c r="L67" s="164"/>
      <c r="M67" s="164"/>
      <c r="N67" s="164"/>
      <c r="O67" s="164"/>
      <c r="P67" s="164"/>
      <c r="Q67" s="164"/>
      <c r="R67" s="164"/>
      <c r="S67" s="164"/>
      <c r="T67" s="164"/>
      <c r="U67" s="164"/>
      <c r="V67" s="164"/>
      <c r="W67" s="164"/>
      <c r="X67" s="164"/>
      <c r="Y67" s="164"/>
      <c r="Z67" s="164"/>
      <c r="AA67" s="164"/>
      <c r="AB67" s="164"/>
      <c r="AC67" s="164"/>
      <c r="AD67" s="164"/>
      <c r="AE67" s="164"/>
      <c r="AF67" s="164"/>
      <c r="AG67" s="164"/>
      <c r="AH67" s="164"/>
      <c r="AI67" s="164"/>
    </row>
    <row r="68" spans="1:35" s="379" customFormat="1">
      <c r="Q68" s="164"/>
    </row>
    <row r="69" spans="1:35" s="379" customFormat="1">
      <c r="Q69" s="164"/>
    </row>
    <row r="70" spans="1:35" s="379" customFormat="1">
      <c r="Q70" s="164"/>
    </row>
    <row r="71" spans="1:35" s="379" customFormat="1">
      <c r="Q71" s="164"/>
    </row>
    <row r="72" spans="1:35" s="379" customFormat="1">
      <c r="Q72" s="164"/>
    </row>
    <row r="73" spans="1:35" s="379" customFormat="1">
      <c r="Q73" s="164"/>
    </row>
    <row r="74" spans="1:35" s="379" customFormat="1">
      <c r="Q74" s="164"/>
    </row>
    <row r="75" spans="1:35" s="379" customFormat="1">
      <c r="Q75" s="164"/>
      <c r="W75" s="380"/>
    </row>
    <row r="76" spans="1:35" s="379" customFormat="1">
      <c r="Q76" s="164"/>
      <c r="W76" s="380"/>
    </row>
    <row r="77" spans="1:35" s="379" customFormat="1">
      <c r="Q77" s="164"/>
      <c r="W77" s="380"/>
    </row>
    <row r="78" spans="1:35" s="379" customFormat="1">
      <c r="Q78" s="164"/>
      <c r="W78" s="380"/>
    </row>
    <row r="79" spans="1:35" s="379" customFormat="1">
      <c r="Q79" s="164"/>
      <c r="W79" s="380"/>
    </row>
    <row r="80" spans="1:35" s="379" customFormat="1">
      <c r="Q80" s="164"/>
      <c r="W80" s="380"/>
    </row>
    <row r="81" spans="17:23" s="379" customFormat="1">
      <c r="Q81" s="164"/>
      <c r="W81" s="380"/>
    </row>
    <row r="82" spans="17:23" s="379" customFormat="1">
      <c r="Q82" s="164"/>
      <c r="W82" s="380"/>
    </row>
    <row r="83" spans="17:23" s="379" customFormat="1">
      <c r="Q83" s="164"/>
      <c r="W83" s="380"/>
    </row>
    <row r="84" spans="17:23" s="379" customFormat="1">
      <c r="Q84" s="164"/>
      <c r="W84" s="380"/>
    </row>
    <row r="85" spans="17:23" s="379" customFormat="1">
      <c r="Q85" s="164"/>
      <c r="W85" s="380"/>
    </row>
    <row r="86" spans="17:23" s="379" customFormat="1">
      <c r="Q86" s="164"/>
      <c r="W86" s="380"/>
    </row>
    <row r="87" spans="17:23" s="379" customFormat="1">
      <c r="Q87" s="164"/>
      <c r="W87" s="380"/>
    </row>
    <row r="88" spans="17:23" s="379" customFormat="1">
      <c r="Q88" s="164"/>
      <c r="W88" s="380"/>
    </row>
    <row r="89" spans="17:23" s="379" customFormat="1">
      <c r="Q89" s="164"/>
      <c r="W89" s="380"/>
    </row>
    <row r="90" spans="17:23" s="379" customFormat="1">
      <c r="Q90" s="164"/>
      <c r="W90" s="380"/>
    </row>
    <row r="91" spans="17:23" s="379" customFormat="1">
      <c r="Q91" s="164"/>
      <c r="W91" s="380"/>
    </row>
    <row r="92" spans="17:23" s="379" customFormat="1">
      <c r="Q92" s="164"/>
      <c r="W92" s="380"/>
    </row>
    <row r="93" spans="17:23" s="379" customFormat="1">
      <c r="Q93" s="164"/>
      <c r="W93" s="380"/>
    </row>
    <row r="94" spans="17:23" s="379" customFormat="1">
      <c r="Q94" s="164"/>
      <c r="W94" s="380"/>
    </row>
    <row r="95" spans="17:23" s="379" customFormat="1">
      <c r="Q95" s="164"/>
      <c r="W95" s="380"/>
    </row>
    <row r="96" spans="17:23" s="379" customFormat="1">
      <c r="Q96" s="164"/>
      <c r="W96" s="380"/>
    </row>
    <row r="97" spans="17:23" s="379" customFormat="1">
      <c r="Q97" s="164"/>
      <c r="W97" s="380"/>
    </row>
    <row r="98" spans="17:23" s="379" customFormat="1">
      <c r="Q98" s="164"/>
      <c r="W98" s="380"/>
    </row>
    <row r="99" spans="17:23" s="379" customFormat="1">
      <c r="Q99" s="164"/>
      <c r="W99" s="380"/>
    </row>
    <row r="100" spans="17:23" s="379" customFormat="1">
      <c r="Q100" s="164"/>
      <c r="W100" s="380"/>
    </row>
    <row r="101" spans="17:23" s="379" customFormat="1">
      <c r="Q101" s="164"/>
      <c r="W101" s="380"/>
    </row>
    <row r="102" spans="17:23" s="379" customFormat="1">
      <c r="Q102" s="164"/>
      <c r="W102" s="380"/>
    </row>
    <row r="103" spans="17:23" s="379" customFormat="1">
      <c r="Q103" s="164"/>
      <c r="W103" s="380"/>
    </row>
    <row r="104" spans="17:23" s="379" customFormat="1">
      <c r="Q104" s="164"/>
      <c r="W104" s="380"/>
    </row>
    <row r="105" spans="17:23" s="379" customFormat="1">
      <c r="Q105" s="164"/>
      <c r="W105" s="380"/>
    </row>
    <row r="106" spans="17:23" s="379" customFormat="1">
      <c r="Q106" s="164"/>
      <c r="W106" s="380"/>
    </row>
    <row r="107" spans="17:23" s="379" customFormat="1">
      <c r="Q107" s="164"/>
      <c r="W107" s="380"/>
    </row>
    <row r="108" spans="17:23" s="379" customFormat="1">
      <c r="Q108" s="164"/>
      <c r="W108" s="380"/>
    </row>
    <row r="109" spans="17:23" s="379" customFormat="1">
      <c r="Q109" s="164"/>
      <c r="W109" s="380"/>
    </row>
    <row r="110" spans="17:23" s="379" customFormat="1">
      <c r="Q110" s="164"/>
      <c r="W110" s="380"/>
    </row>
  </sheetData>
  <mergeCells count="12">
    <mergeCell ref="Z5:Z6"/>
    <mergeCell ref="J22:L22"/>
    <mergeCell ref="R3:X3"/>
    <mergeCell ref="C4:H4"/>
    <mergeCell ref="J4:P4"/>
    <mergeCell ref="R5:R6"/>
    <mergeCell ref="X5:X6"/>
    <mergeCell ref="B5:B6"/>
    <mergeCell ref="C5:D5"/>
    <mergeCell ref="G5:H5"/>
    <mergeCell ref="J5:L5"/>
    <mergeCell ref="N5:P5"/>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B06F5B-F150-4151-9F6A-1B849A39913E}">
  <sheetPr>
    <tabColor rgb="FF92D050"/>
  </sheetPr>
  <dimension ref="B2:L50"/>
  <sheetViews>
    <sheetView topLeftCell="A9" zoomScale="70" zoomScaleNormal="70" workbookViewId="0">
      <selection activeCell="P47" sqref="P47"/>
    </sheetView>
  </sheetViews>
  <sheetFormatPr defaultRowHeight="14.4"/>
  <cols>
    <col min="3" max="3" width="20.109375" customWidth="1"/>
    <col min="4" max="4" width="20.88671875" customWidth="1"/>
    <col min="5" max="5" width="12.5546875" bestFit="1" customWidth="1"/>
    <col min="6" max="6" width="18.5546875" bestFit="1" customWidth="1"/>
    <col min="7" max="7" width="14" bestFit="1" customWidth="1"/>
    <col min="8" max="8" width="4.109375" customWidth="1"/>
    <col min="9" max="9" width="16.33203125" customWidth="1"/>
    <col min="11" max="11" width="16" customWidth="1"/>
  </cols>
  <sheetData>
    <row r="2" spans="2:12">
      <c r="B2" s="4"/>
      <c r="C2" s="4"/>
      <c r="D2" s="4"/>
      <c r="E2" s="4"/>
      <c r="F2" s="4"/>
      <c r="G2" s="4"/>
      <c r="H2" s="4"/>
      <c r="I2" s="4"/>
      <c r="J2" s="4"/>
      <c r="K2" s="4"/>
      <c r="L2" s="4"/>
    </row>
    <row r="3" spans="2:12" ht="15.6">
      <c r="B3" s="4"/>
      <c r="C3" s="210" t="s">
        <v>606</v>
      </c>
      <c r="D3" s="4"/>
      <c r="E3" s="4"/>
      <c r="F3" s="4"/>
      <c r="G3" s="4"/>
      <c r="H3" s="4"/>
      <c r="I3" s="4"/>
      <c r="J3" s="4"/>
      <c r="K3" s="4"/>
      <c r="L3" s="4"/>
    </row>
    <row r="4" spans="2:12" ht="15.6">
      <c r="B4" s="4"/>
      <c r="C4" s="210" t="s">
        <v>604</v>
      </c>
      <c r="D4" s="4"/>
      <c r="E4" s="4"/>
      <c r="F4" s="4"/>
      <c r="G4" s="4"/>
      <c r="H4" s="4"/>
      <c r="I4" s="4"/>
      <c r="J4" s="4"/>
      <c r="K4" s="4"/>
      <c r="L4" s="4"/>
    </row>
    <row r="5" spans="2:12" ht="15.6">
      <c r="B5" s="4"/>
      <c r="C5" s="210"/>
      <c r="D5" s="4"/>
      <c r="E5" s="4"/>
      <c r="F5" s="4"/>
      <c r="G5" s="4"/>
      <c r="H5" s="4"/>
      <c r="I5" s="4"/>
      <c r="J5" s="4"/>
      <c r="K5" s="4"/>
      <c r="L5" s="4"/>
    </row>
    <row r="6" spans="2:12" ht="15.6">
      <c r="B6" s="4"/>
      <c r="C6" s="243" t="s">
        <v>600</v>
      </c>
      <c r="D6" s="209"/>
      <c r="E6" s="209"/>
      <c r="F6" s="209"/>
      <c r="G6" s="209"/>
      <c r="H6" s="209"/>
      <c r="I6" s="209"/>
      <c r="J6" s="4"/>
      <c r="K6" s="4"/>
      <c r="L6" s="4"/>
    </row>
    <row r="7" spans="2:12" ht="15.6">
      <c r="B7" s="4"/>
      <c r="C7" s="210"/>
      <c r="D7" s="209"/>
      <c r="E7" s="209"/>
      <c r="F7" s="209"/>
      <c r="G7" s="209"/>
      <c r="H7" s="209"/>
      <c r="I7" s="209"/>
      <c r="J7" s="4"/>
      <c r="K7" s="4"/>
      <c r="L7" s="4"/>
    </row>
    <row r="8" spans="2:12" ht="15.6">
      <c r="B8" s="4"/>
      <c r="C8" s="234" t="s">
        <v>601</v>
      </c>
      <c r="D8" s="235"/>
      <c r="E8" s="209"/>
      <c r="F8" s="246" t="s">
        <v>603</v>
      </c>
      <c r="G8" s="247"/>
      <c r="H8" s="209"/>
      <c r="I8" s="209"/>
      <c r="J8" s="4"/>
      <c r="K8" s="4"/>
      <c r="L8" s="4"/>
    </row>
    <row r="9" spans="2:12" ht="15.6">
      <c r="B9" s="4"/>
      <c r="C9" s="242" t="s">
        <v>597</v>
      </c>
      <c r="D9" s="235"/>
      <c r="E9" s="209"/>
      <c r="F9" s="237" t="s">
        <v>430</v>
      </c>
      <c r="G9" s="244">
        <f>'NHS - Communality (DataLab)'!Y32</f>
        <v>0</v>
      </c>
      <c r="H9" s="209"/>
      <c r="I9" s="209"/>
      <c r="J9" s="4"/>
      <c r="K9" s="4"/>
      <c r="L9" s="4"/>
    </row>
    <row r="10" spans="2:12" ht="15.6">
      <c r="B10" s="4"/>
      <c r="C10" s="240" t="s">
        <v>598</v>
      </c>
      <c r="D10" s="236"/>
      <c r="E10" s="209"/>
      <c r="F10" s="238" t="s">
        <v>472</v>
      </c>
      <c r="G10" s="245">
        <f>COUNTA('NHS - Communality (DataLab)'!D10:G10)</f>
        <v>4</v>
      </c>
      <c r="H10" s="209"/>
      <c r="I10" s="209"/>
      <c r="J10" s="4"/>
      <c r="K10" s="4"/>
      <c r="L10" s="4"/>
    </row>
    <row r="11" spans="2:12" ht="15.6">
      <c r="B11" s="4"/>
      <c r="C11" s="240" t="s">
        <v>599</v>
      </c>
      <c r="D11" s="236"/>
      <c r="E11" s="209"/>
      <c r="F11" s="209"/>
      <c r="G11" s="209"/>
      <c r="H11" s="209"/>
      <c r="I11" s="209"/>
      <c r="J11" s="4"/>
      <c r="K11" s="4"/>
      <c r="L11" s="4"/>
    </row>
    <row r="12" spans="2:12" ht="15.6">
      <c r="B12" s="4"/>
      <c r="C12" s="240" t="s">
        <v>602</v>
      </c>
      <c r="D12" s="236"/>
      <c r="E12" s="209"/>
      <c r="F12" s="209"/>
      <c r="G12" s="209"/>
      <c r="H12" s="209"/>
      <c r="I12" s="209"/>
      <c r="J12" s="4"/>
      <c r="K12" s="4"/>
      <c r="L12" s="4"/>
    </row>
    <row r="13" spans="2:12" ht="15.6">
      <c r="B13" s="4"/>
      <c r="C13" s="241" t="s">
        <v>1096</v>
      </c>
      <c r="D13" s="239"/>
      <c r="E13" s="209"/>
      <c r="F13" s="209"/>
      <c r="G13" s="209"/>
      <c r="H13" s="209"/>
      <c r="I13" s="209"/>
      <c r="J13" s="4"/>
      <c r="K13" s="4"/>
      <c r="L13" s="4"/>
    </row>
    <row r="14" spans="2:12" ht="15.6">
      <c r="B14" s="4"/>
      <c r="C14" s="4"/>
      <c r="D14" s="4"/>
      <c r="E14" s="4"/>
      <c r="F14" s="4"/>
      <c r="G14" s="4"/>
      <c r="H14" s="209"/>
      <c r="I14" s="209"/>
      <c r="J14" s="4"/>
      <c r="K14" s="4"/>
      <c r="L14" s="4"/>
    </row>
    <row r="15" spans="2:12" ht="15.6">
      <c r="B15" s="4"/>
      <c r="C15" s="212" t="s">
        <v>447</v>
      </c>
      <c r="D15" s="213" t="s">
        <v>404</v>
      </c>
      <c r="E15" s="213" t="s">
        <v>405</v>
      </c>
      <c r="F15" s="213" t="s">
        <v>87</v>
      </c>
      <c r="G15" s="213" t="s">
        <v>406</v>
      </c>
      <c r="H15" s="209"/>
      <c r="I15" s="209"/>
      <c r="J15" s="4"/>
      <c r="K15" s="4"/>
      <c r="L15" s="4"/>
    </row>
    <row r="16" spans="2:12" ht="15.6">
      <c r="B16" s="4"/>
      <c r="C16" s="229">
        <v>1</v>
      </c>
      <c r="D16" s="248">
        <f>'NHS - Communality (DataLab)'!U49</f>
        <v>2.05545</v>
      </c>
      <c r="E16" s="230">
        <f>'NHS - Communality (DataLab)'!V49</f>
        <v>0.39576099999999997</v>
      </c>
      <c r="F16" s="230">
        <f>'NHS - Communality (DataLab)'!W49</f>
        <v>0.20549999999999999</v>
      </c>
      <c r="G16" s="230">
        <f>'NHS - Communality (DataLab)'!X49</f>
        <v>0.20549999999999999</v>
      </c>
      <c r="H16" s="209"/>
      <c r="I16" s="209"/>
      <c r="J16" s="4"/>
      <c r="K16" s="4"/>
      <c r="L16" s="4"/>
    </row>
    <row r="17" spans="2:12" ht="15.6">
      <c r="B17" s="4"/>
      <c r="C17" s="220">
        <v>2</v>
      </c>
      <c r="D17" s="249">
        <f>'NHS - Communality (DataLab)'!U50</f>
        <v>1.6596900000000001</v>
      </c>
      <c r="E17" s="211">
        <f>'NHS - Communality (DataLab)'!V50</f>
        <v>0.57056899999999999</v>
      </c>
      <c r="F17" s="211">
        <f>'NHS - Communality (DataLab)'!W50</f>
        <v>0.16600000000000001</v>
      </c>
      <c r="G17" s="211">
        <f>'NHS - Communality (DataLab)'!X50</f>
        <v>0.3715</v>
      </c>
      <c r="H17" s="209"/>
      <c r="I17" s="209"/>
      <c r="J17" s="4"/>
      <c r="K17" s="4"/>
      <c r="L17" s="4"/>
    </row>
    <row r="18" spans="2:12" ht="15.6">
      <c r="B18" s="4"/>
      <c r="C18" s="220">
        <v>3</v>
      </c>
      <c r="D18" s="249">
        <f>'NHS - Communality (DataLab)'!U51</f>
        <v>1.0891200000000001</v>
      </c>
      <c r="E18" s="211">
        <f>'NHS - Communality (DataLab)'!V51</f>
        <v>7.6447600000000004E-2</v>
      </c>
      <c r="F18" s="211">
        <f>'NHS - Communality (DataLab)'!W51</f>
        <v>0.1089</v>
      </c>
      <c r="G18" s="211">
        <f>'NHS - Communality (DataLab)'!X51</f>
        <v>0.48039999999999999</v>
      </c>
      <c r="H18" s="209"/>
      <c r="I18" s="209"/>
      <c r="J18" s="4"/>
      <c r="K18" s="4"/>
      <c r="L18" s="4"/>
    </row>
    <row r="19" spans="2:12" ht="15.6">
      <c r="B19" s="4"/>
      <c r="C19" s="220">
        <v>4</v>
      </c>
      <c r="D19" s="250">
        <f>'NHS - Communality (DataLab)'!U52</f>
        <v>1.01267</v>
      </c>
      <c r="E19" s="211">
        <f>'NHS - Communality (DataLab)'!V52</f>
        <v>0.100553</v>
      </c>
      <c r="F19" s="211">
        <f>'NHS - Communality (DataLab)'!W52</f>
        <v>0.1013</v>
      </c>
      <c r="G19" s="211">
        <f>'NHS - Communality (DataLab)'!X52</f>
        <v>0.58169999999999999</v>
      </c>
      <c r="H19" s="209"/>
      <c r="I19" s="209"/>
      <c r="J19" s="4"/>
      <c r="K19" s="4"/>
      <c r="L19" s="4"/>
    </row>
    <row r="20" spans="2:12" ht="15.6">
      <c r="B20" s="4"/>
      <c r="C20" s="220">
        <v>5</v>
      </c>
      <c r="D20" s="211">
        <f>'NHS - Communality (DataLab)'!U53</f>
        <v>0.91211600000000004</v>
      </c>
      <c r="E20" s="211">
        <f>'NHS - Communality (DataLab)'!V53</f>
        <v>0.119531</v>
      </c>
      <c r="F20" s="211">
        <f>'NHS - Communality (DataLab)'!W53</f>
        <v>9.1200000000000003E-2</v>
      </c>
      <c r="G20" s="211">
        <f>'NHS - Communality (DataLab)'!X53</f>
        <v>0.67290000000000005</v>
      </c>
      <c r="H20" s="209"/>
      <c r="I20" s="209"/>
      <c r="J20" s="4"/>
      <c r="K20" s="4"/>
      <c r="L20" s="4"/>
    </row>
    <row r="21" spans="2:12" ht="15.6">
      <c r="B21" s="4"/>
      <c r="C21" s="220">
        <v>6</v>
      </c>
      <c r="D21" s="211">
        <f>'NHS - Communality (DataLab)'!U54</f>
        <v>0.79258499999999998</v>
      </c>
      <c r="E21" s="211">
        <f>'NHS - Communality (DataLab)'!V54</f>
        <v>2.6792699999999999E-2</v>
      </c>
      <c r="F21" s="211">
        <f>'NHS - Communality (DataLab)'!W54</f>
        <v>7.9299999999999995E-2</v>
      </c>
      <c r="G21" s="211">
        <f>'NHS - Communality (DataLab)'!X54</f>
        <v>0.75219999999999998</v>
      </c>
      <c r="H21" s="209"/>
      <c r="I21" s="209"/>
      <c r="J21" s="4"/>
      <c r="K21" s="4"/>
      <c r="L21" s="4"/>
    </row>
    <row r="22" spans="2:12" ht="15.6">
      <c r="B22" s="4"/>
      <c r="C22" s="220">
        <v>7</v>
      </c>
      <c r="D22" s="211">
        <f>'NHS - Communality (DataLab)'!U55</f>
        <v>0.76579299999999995</v>
      </c>
      <c r="E22" s="211">
        <f>'NHS - Communality (DataLab)'!V55</f>
        <v>0.114843</v>
      </c>
      <c r="F22" s="211">
        <f>'NHS - Communality (DataLab)'!W55</f>
        <v>7.6600000000000001E-2</v>
      </c>
      <c r="G22" s="211">
        <f>'NHS - Communality (DataLab)'!X55</f>
        <v>0.82869999999999999</v>
      </c>
      <c r="H22" s="209"/>
      <c r="I22" s="209"/>
      <c r="J22" s="4"/>
      <c r="K22" s="4"/>
      <c r="L22" s="4"/>
    </row>
    <row r="23" spans="2:12" ht="15.6">
      <c r="B23" s="4"/>
      <c r="C23" s="220">
        <v>8</v>
      </c>
      <c r="D23" s="211">
        <f>'NHS - Communality (DataLab)'!U56</f>
        <v>0.65095000000000003</v>
      </c>
      <c r="E23" s="211">
        <f>'NHS - Communality (DataLab)'!V56</f>
        <v>4.5775900000000001E-2</v>
      </c>
      <c r="F23" s="211">
        <f>'NHS - Communality (DataLab)'!W56</f>
        <v>6.5100000000000005E-2</v>
      </c>
      <c r="G23" s="211">
        <f>'NHS - Communality (DataLab)'!X56</f>
        <v>0.89380000000000004</v>
      </c>
      <c r="H23" s="209"/>
      <c r="I23" s="209"/>
      <c r="J23" s="4"/>
      <c r="K23" s="4"/>
      <c r="L23" s="4"/>
    </row>
    <row r="24" spans="2:12" ht="15.6">
      <c r="B24" s="4"/>
      <c r="C24" s="220">
        <v>9</v>
      </c>
      <c r="D24" s="211">
        <f>'NHS - Communality (DataLab)'!U57</f>
        <v>0.60517399999999999</v>
      </c>
      <c r="E24" s="211">
        <f>'NHS - Communality (DataLab)'!V57</f>
        <v>0.14871100000000001</v>
      </c>
      <c r="F24" s="211">
        <f>'NHS - Communality (DataLab)'!W57</f>
        <v>6.0499999999999998E-2</v>
      </c>
      <c r="G24" s="211">
        <f>'NHS - Communality (DataLab)'!X57</f>
        <v>0.95440000000000003</v>
      </c>
      <c r="H24" s="209"/>
      <c r="I24" s="209"/>
      <c r="J24" s="4"/>
      <c r="K24" s="4"/>
      <c r="L24" s="4"/>
    </row>
    <row r="25" spans="2:12" ht="15.6">
      <c r="B25" s="4"/>
      <c r="C25" s="225">
        <v>10</v>
      </c>
      <c r="D25" s="227">
        <f>'NHS - Communality (DataLab)'!U58</f>
        <v>0.45646300000000001</v>
      </c>
      <c r="E25" s="227" t="str">
        <f>'NHS - Communality (DataLab)'!V58</f>
        <v>.</v>
      </c>
      <c r="F25" s="227">
        <f>'NHS - Communality (DataLab)'!W58</f>
        <v>4.5600000000000002E-2</v>
      </c>
      <c r="G25" s="227">
        <f>'NHS - Communality (DataLab)'!X58</f>
        <v>1</v>
      </c>
      <c r="H25" s="209"/>
      <c r="I25" s="209"/>
      <c r="J25" s="4"/>
      <c r="K25" s="4"/>
      <c r="L25" s="4"/>
    </row>
    <row r="26" spans="2:12" ht="15.6">
      <c r="B26" s="4"/>
      <c r="C26" s="209"/>
      <c r="D26" s="209"/>
      <c r="E26" s="209"/>
      <c r="F26" s="209"/>
      <c r="G26" s="209"/>
      <c r="H26" s="209"/>
      <c r="I26" s="209"/>
      <c r="J26" s="4"/>
      <c r="K26" s="4"/>
      <c r="L26" s="4"/>
    </row>
    <row r="27" spans="2:12" ht="15.6">
      <c r="B27" s="4"/>
      <c r="C27" s="4"/>
      <c r="D27" s="209"/>
      <c r="E27" s="209"/>
      <c r="F27" s="209"/>
      <c r="G27" s="209"/>
      <c r="H27" s="209"/>
      <c r="I27" s="209"/>
      <c r="J27" s="209"/>
      <c r="K27" s="4"/>
      <c r="L27" s="4"/>
    </row>
    <row r="28" spans="2:12" ht="15.6">
      <c r="B28" s="4"/>
      <c r="C28" s="251" t="s">
        <v>1094</v>
      </c>
      <c r="D28" s="209"/>
      <c r="E28" s="209"/>
      <c r="F28" s="209"/>
      <c r="G28" s="209"/>
      <c r="H28" s="209"/>
      <c r="I28" s="209"/>
      <c r="J28" s="209"/>
      <c r="K28" s="4"/>
      <c r="L28" s="4"/>
    </row>
    <row r="29" spans="2:12" ht="15.6">
      <c r="B29" s="4"/>
      <c r="C29" s="251" t="s">
        <v>1095</v>
      </c>
      <c r="D29" s="209"/>
      <c r="E29" s="209"/>
      <c r="F29" s="209"/>
      <c r="G29" s="209"/>
      <c r="H29" s="209"/>
      <c r="I29" s="209"/>
      <c r="J29" s="209"/>
      <c r="K29" s="4"/>
      <c r="L29" s="4"/>
    </row>
    <row r="30" spans="2:12">
      <c r="B30" s="4"/>
      <c r="C30" s="4"/>
      <c r="D30" s="4"/>
      <c r="E30" s="4"/>
      <c r="F30" s="4"/>
      <c r="G30" s="4"/>
      <c r="H30" s="4"/>
      <c r="I30" s="4"/>
      <c r="J30" s="4"/>
      <c r="K30" s="4"/>
      <c r="L30" s="4"/>
    </row>
    <row r="31" spans="2:12" ht="15.6">
      <c r="B31" s="4"/>
      <c r="C31" s="769"/>
      <c r="D31" s="744" t="s">
        <v>447</v>
      </c>
      <c r="E31" s="744"/>
      <c r="F31" s="744"/>
      <c r="G31" s="744"/>
      <c r="H31" s="215"/>
      <c r="I31" s="216" t="s">
        <v>360</v>
      </c>
      <c r="J31" s="216"/>
      <c r="K31" s="216" t="s">
        <v>422</v>
      </c>
      <c r="L31" s="4"/>
    </row>
    <row r="32" spans="2:12" ht="31.2">
      <c r="B32" s="4"/>
      <c r="C32" s="770"/>
      <c r="D32" s="219">
        <v>1</v>
      </c>
      <c r="E32" s="219">
        <v>2</v>
      </c>
      <c r="F32" s="219">
        <v>3</v>
      </c>
      <c r="G32" s="219">
        <v>4</v>
      </c>
      <c r="H32" s="217"/>
      <c r="I32" s="218" t="s">
        <v>605</v>
      </c>
      <c r="J32" s="218" t="s">
        <v>445</v>
      </c>
      <c r="K32" s="219" t="s">
        <v>423</v>
      </c>
      <c r="L32" s="4"/>
    </row>
    <row r="33" spans="2:12" ht="15.6">
      <c r="B33" s="4"/>
      <c r="C33" s="220" t="s">
        <v>404</v>
      </c>
      <c r="D33" s="211">
        <f>'NHS - Communality (DataLab)'!D10</f>
        <v>2.05545</v>
      </c>
      <c r="E33" s="211">
        <f>'NHS - Communality (DataLab)'!E10</f>
        <v>1.6596900000000001</v>
      </c>
      <c r="F33" s="211">
        <f>'NHS - Communality (DataLab)'!F10</f>
        <v>1.0891200000000001</v>
      </c>
      <c r="G33" s="211">
        <f>'NHS - Communality (DataLab)'!G10</f>
        <v>1.01267</v>
      </c>
      <c r="H33" s="221"/>
      <c r="I33" s="222"/>
      <c r="J33" s="222"/>
      <c r="K33" s="214"/>
      <c r="L33" s="4"/>
    </row>
    <row r="34" spans="2:12" ht="15.6">
      <c r="B34" s="4"/>
      <c r="C34" s="220"/>
      <c r="D34" s="211"/>
      <c r="E34" s="211"/>
      <c r="F34" s="211"/>
      <c r="G34" s="211"/>
      <c r="H34" s="211"/>
      <c r="I34" s="214"/>
      <c r="J34" s="214"/>
      <c r="K34" s="214"/>
      <c r="L34" s="4"/>
    </row>
    <row r="35" spans="2:12" ht="15.6">
      <c r="B35" s="4"/>
      <c r="C35" s="223" t="s">
        <v>420</v>
      </c>
      <c r="D35" s="211"/>
      <c r="E35" s="211"/>
      <c r="F35" s="211"/>
      <c r="G35" s="211"/>
      <c r="H35" s="211"/>
      <c r="I35" s="214"/>
      <c r="J35" s="214"/>
      <c r="K35" s="214"/>
      <c r="L35" s="4"/>
    </row>
    <row r="36" spans="2:12" ht="15.6">
      <c r="B36" s="4"/>
      <c r="C36" s="233" t="s">
        <v>415</v>
      </c>
      <c r="D36" s="211">
        <f>'NHS - Communality (DataLab)'!D13</f>
        <v>0.5444</v>
      </c>
      <c r="E36" s="211">
        <f>'NHS - Communality (DataLab)'!E13</f>
        <v>-0.14199999999999999</v>
      </c>
      <c r="F36" s="211">
        <f>'NHS - Communality (DataLab)'!F13</f>
        <v>0.52259999999999995</v>
      </c>
      <c r="G36" s="211">
        <f>'NHS - Communality (DataLab)'!G13</f>
        <v>-0.2954</v>
      </c>
      <c r="H36" s="211"/>
      <c r="I36" s="211">
        <f>'NHS - Communality (DataLab)'!I13</f>
        <v>0.67690728</v>
      </c>
      <c r="J36" s="224">
        <f>'NHS - Communality (DataLab)'!J13</f>
        <v>67.690728000000007</v>
      </c>
      <c r="K36" s="211">
        <f>'NHS - Communality (DataLab)'!K13</f>
        <v>0.32309272</v>
      </c>
      <c r="L36" s="4"/>
    </row>
    <row r="37" spans="2:12" ht="15.6">
      <c r="B37" s="4"/>
      <c r="C37" s="233" t="s">
        <v>416</v>
      </c>
      <c r="D37" s="211">
        <f>'NHS - Communality (DataLab)'!D14</f>
        <v>0.54169999999999996</v>
      </c>
      <c r="E37" s="211">
        <f>'NHS - Communality (DataLab)'!E14</f>
        <v>0.29210000000000003</v>
      </c>
      <c r="F37" s="211">
        <f>'NHS - Communality (DataLab)'!F14</f>
        <v>0.1565</v>
      </c>
      <c r="G37" s="211">
        <f>'NHS - Communality (DataLab)'!G14</f>
        <v>0.4204</v>
      </c>
      <c r="H37" s="211"/>
      <c r="I37" s="211">
        <f>'NHS - Communality (DataLab)'!I14</f>
        <v>0.57998970999999999</v>
      </c>
      <c r="J37" s="224">
        <f>'NHS - Communality (DataLab)'!J14</f>
        <v>57.998970999999997</v>
      </c>
      <c r="K37" s="211">
        <f>'NHS - Communality (DataLab)'!K14</f>
        <v>0.42001029000000001</v>
      </c>
      <c r="L37" s="4"/>
    </row>
    <row r="38" spans="2:12" ht="15.6">
      <c r="B38" s="4"/>
      <c r="C38" s="233" t="s">
        <v>349</v>
      </c>
      <c r="D38" s="211">
        <f>'NHS - Communality (DataLab)'!D15</f>
        <v>0.32269999999999999</v>
      </c>
      <c r="E38" s="211">
        <f>'NHS - Communality (DataLab)'!E15</f>
        <v>0.70979999999999999</v>
      </c>
      <c r="F38" s="211">
        <f>'NHS - Communality (DataLab)'!F15</f>
        <v>-0.12280000000000001</v>
      </c>
      <c r="G38" s="211">
        <f>'NHS - Communality (DataLab)'!G15</f>
        <v>0.27510000000000001</v>
      </c>
      <c r="H38" s="211"/>
      <c r="I38" s="211">
        <f>'NHS - Communality (DataLab)'!I15</f>
        <v>0.69871117999999999</v>
      </c>
      <c r="J38" s="224">
        <f>'NHS - Communality (DataLab)'!J15</f>
        <v>69.871117999999996</v>
      </c>
      <c r="K38" s="211">
        <f>'NHS - Communality (DataLab)'!K15</f>
        <v>0.30128882000000001</v>
      </c>
      <c r="L38" s="4"/>
    </row>
    <row r="39" spans="2:12" ht="15.6">
      <c r="B39" s="4"/>
      <c r="C39" s="233" t="s">
        <v>426</v>
      </c>
      <c r="D39" s="211">
        <f>'NHS - Communality (DataLab)'!D16</f>
        <v>0.45650000000000002</v>
      </c>
      <c r="E39" s="211">
        <f>'NHS - Communality (DataLab)'!E16</f>
        <v>-0.34589999999999999</v>
      </c>
      <c r="F39" s="211">
        <f>'NHS - Communality (DataLab)'!F16</f>
        <v>-0.50429999999999997</v>
      </c>
      <c r="G39" s="211">
        <f>'NHS - Communality (DataLab)'!G16</f>
        <v>0.33879999999999999</v>
      </c>
      <c r="H39" s="211"/>
      <c r="I39" s="211">
        <f>'NHS - Communality (DataLab)'!I16</f>
        <v>0.69714299000000002</v>
      </c>
      <c r="J39" s="224">
        <f>'NHS - Communality (DataLab)'!J16</f>
        <v>69.714298999999997</v>
      </c>
      <c r="K39" s="211">
        <f>'NHS - Communality (DataLab)'!K16</f>
        <v>0.30285700999999998</v>
      </c>
      <c r="L39" s="4"/>
    </row>
    <row r="40" spans="2:12" ht="15.6">
      <c r="B40" s="4"/>
      <c r="C40" s="233" t="s">
        <v>417</v>
      </c>
      <c r="D40" s="211">
        <f>'NHS - Communality (DataLab)'!D17</f>
        <v>0.62490000000000001</v>
      </c>
      <c r="E40" s="211">
        <f>'NHS - Communality (DataLab)'!E17</f>
        <v>-0.33339999999999997</v>
      </c>
      <c r="F40" s="211">
        <f>'NHS - Communality (DataLab)'!F17</f>
        <v>0.13669999999999999</v>
      </c>
      <c r="G40" s="211">
        <f>'NHS - Communality (DataLab)'!G17</f>
        <v>3.9620000000000002E-2</v>
      </c>
      <c r="H40" s="211"/>
      <c r="I40" s="211">
        <f>'NHS - Communality (DataLab)'!I17</f>
        <v>0.52191220440000008</v>
      </c>
      <c r="J40" s="224">
        <f>'NHS - Communality (DataLab)'!J17</f>
        <v>52.191220440000009</v>
      </c>
      <c r="K40" s="211">
        <f>'NHS - Communality (DataLab)'!K17</f>
        <v>0.47808779559999992</v>
      </c>
      <c r="L40" s="4"/>
    </row>
    <row r="41" spans="2:12" ht="15.6">
      <c r="B41" s="4"/>
      <c r="C41" s="233" t="s">
        <v>61</v>
      </c>
      <c r="D41" s="211">
        <f>'NHS - Communality (DataLab)'!D18</f>
        <v>0.54369999999999996</v>
      </c>
      <c r="E41" s="211">
        <f>'NHS - Communality (DataLab)'!E18</f>
        <v>-0.38879999999999998</v>
      </c>
      <c r="F41" s="211">
        <f>'NHS - Communality (DataLab)'!F18</f>
        <v>0.1726</v>
      </c>
      <c r="G41" s="211">
        <f>'NHS - Communality (DataLab)'!G18</f>
        <v>-0.21329999999999999</v>
      </c>
      <c r="H41" s="211"/>
      <c r="I41" s="211">
        <f>'NHS - Communality (DataLab)'!I18</f>
        <v>0.52206277999999995</v>
      </c>
      <c r="J41" s="224">
        <f>'NHS - Communality (DataLab)'!J18</f>
        <v>52.206277999999998</v>
      </c>
      <c r="K41" s="211">
        <f>'NHS - Communality (DataLab)'!K18</f>
        <v>0.47793722000000005</v>
      </c>
      <c r="L41" s="4"/>
    </row>
    <row r="42" spans="2:12" ht="15.6">
      <c r="B42" s="4"/>
      <c r="C42" s="233" t="s">
        <v>4</v>
      </c>
      <c r="D42" s="211">
        <f>'NHS - Communality (DataLab)'!D19</f>
        <v>0.48060000000000003</v>
      </c>
      <c r="E42" s="211">
        <f>'NHS - Communality (DataLab)'!E19</f>
        <v>0.42509999999999998</v>
      </c>
      <c r="F42" s="211">
        <f>'NHS - Communality (DataLab)'!F19</f>
        <v>7.5939999999999994E-2</v>
      </c>
      <c r="G42" s="211">
        <f>'NHS - Communality (DataLab)'!G19</f>
        <v>8.0610000000000001E-2</v>
      </c>
      <c r="H42" s="211"/>
      <c r="I42" s="211">
        <f>'NHS - Communality (DataLab)'!I19</f>
        <v>0.42395122569999999</v>
      </c>
      <c r="J42" s="224">
        <f>'NHS - Communality (DataLab)'!J19</f>
        <v>42.395122569999998</v>
      </c>
      <c r="K42" s="211">
        <f>'NHS - Communality (DataLab)'!K19</f>
        <v>0.57604877430000001</v>
      </c>
      <c r="L42" s="4"/>
    </row>
    <row r="43" spans="2:12" ht="15.6">
      <c r="B43" s="4"/>
      <c r="C43" s="233" t="s">
        <v>548</v>
      </c>
      <c r="D43" s="211">
        <f>'NHS - Communality (DataLab)'!D20</f>
        <v>0.39979999999999999</v>
      </c>
      <c r="E43" s="211">
        <f>'NHS - Communality (DataLab)'!E20</f>
        <v>-0.1946</v>
      </c>
      <c r="F43" s="211">
        <f>'NHS - Communality (DataLab)'!F20</f>
        <v>-0.54769999999999996</v>
      </c>
      <c r="G43" s="211">
        <f>'NHS - Communality (DataLab)'!G20</f>
        <v>-0.17119999999999999</v>
      </c>
      <c r="H43" s="211"/>
      <c r="I43" s="211">
        <f>'NHS - Communality (DataLab)'!I20</f>
        <v>0.52699392999999994</v>
      </c>
      <c r="J43" s="224">
        <f>'NHS - Communality (DataLab)'!J20</f>
        <v>52.699392999999993</v>
      </c>
      <c r="K43" s="211">
        <f>'NHS - Communality (DataLab)'!K20</f>
        <v>0.47300607000000006</v>
      </c>
      <c r="L43" s="4"/>
    </row>
    <row r="44" spans="2:12" ht="15.6">
      <c r="B44" s="4"/>
      <c r="C44" s="233" t="s">
        <v>418</v>
      </c>
      <c r="D44" s="211">
        <f>'NHS - Communality (DataLab)'!D21</f>
        <v>0.15160000000000001</v>
      </c>
      <c r="E44" s="211">
        <f>'NHS - Communality (DataLab)'!E21</f>
        <v>0.64339999999999997</v>
      </c>
      <c r="F44" s="211">
        <f>'NHS - Communality (DataLab)'!F21</f>
        <v>-1.163E-2</v>
      </c>
      <c r="G44" s="211">
        <f>'NHS - Communality (DataLab)'!G21</f>
        <v>-0.433</v>
      </c>
      <c r="H44" s="211"/>
      <c r="I44" s="211">
        <f>'NHS - Communality (DataLab)'!I21</f>
        <v>0.62457037689999995</v>
      </c>
      <c r="J44" s="224">
        <f>'NHS - Communality (DataLab)'!J21</f>
        <v>62.457037689999993</v>
      </c>
      <c r="K44" s="211">
        <f>'NHS - Communality (DataLab)'!K21</f>
        <v>0.37542962310000005</v>
      </c>
      <c r="L44" s="4"/>
    </row>
    <row r="45" spans="2:12" ht="15.6">
      <c r="B45" s="4"/>
      <c r="C45" s="233" t="s">
        <v>419</v>
      </c>
      <c r="D45" s="211">
        <f>'NHS - Communality (DataLab)'!D22</f>
        <v>-0.23069999999999999</v>
      </c>
      <c r="E45" s="211">
        <f>'NHS - Communality (DataLab)'!E22</f>
        <v>-0.18920000000000001</v>
      </c>
      <c r="F45" s="211">
        <f>'NHS - Communality (DataLab)'!F22</f>
        <v>0.40949999999999998</v>
      </c>
      <c r="G45" s="211">
        <f>'NHS - Communality (DataLab)'!G22</f>
        <v>0.53649999999999998</v>
      </c>
      <c r="H45" s="211"/>
      <c r="I45" s="211">
        <f>'NHS - Communality (DataLab)'!I22</f>
        <v>0.54454162999999989</v>
      </c>
      <c r="J45" s="224">
        <f>'NHS - Communality (DataLab)'!J22</f>
        <v>54.454162999999987</v>
      </c>
      <c r="K45" s="211">
        <f>'NHS - Communality (DataLab)'!K22</f>
        <v>0.45545837000000011</v>
      </c>
      <c r="L45" s="4"/>
    </row>
    <row r="46" spans="2:12" ht="15.6">
      <c r="B46" s="4"/>
      <c r="C46" s="209"/>
      <c r="D46" s="214"/>
      <c r="E46" s="214"/>
      <c r="F46" s="214"/>
      <c r="G46" s="214"/>
      <c r="H46" s="214"/>
      <c r="I46" s="211"/>
      <c r="J46" s="224"/>
      <c r="K46" s="211"/>
      <c r="L46" s="4"/>
    </row>
    <row r="47" spans="2:12" ht="15.6">
      <c r="B47" s="4"/>
      <c r="C47" s="223" t="s">
        <v>425</v>
      </c>
      <c r="D47" s="214"/>
      <c r="E47" s="214"/>
      <c r="F47" s="214"/>
      <c r="G47" s="214"/>
      <c r="H47" s="214"/>
      <c r="I47" s="211"/>
      <c r="J47" s="224"/>
      <c r="K47" s="211"/>
      <c r="L47" s="4"/>
    </row>
    <row r="48" spans="2:12" ht="15.6">
      <c r="B48" s="4"/>
      <c r="C48" s="232" t="s">
        <v>218</v>
      </c>
      <c r="D48" s="231"/>
      <c r="E48" s="231"/>
      <c r="F48" s="231"/>
      <c r="G48" s="231"/>
      <c r="H48" s="226"/>
      <c r="I48" s="227">
        <f>'NHS - Communality (DataLab)'!I25</f>
        <v>0.58167833069999997</v>
      </c>
      <c r="J48" s="228">
        <f>'NHS - Communality (DataLab)'!J25</f>
        <v>58.16783307</v>
      </c>
      <c r="K48" s="227">
        <f>'NHS - Communality (DataLab)'!K25</f>
        <v>0.41832166930000003</v>
      </c>
      <c r="L48" s="4"/>
    </row>
    <row r="49" spans="2:12">
      <c r="B49" s="4"/>
      <c r="C49" s="4"/>
      <c r="D49" s="4"/>
      <c r="E49" s="4"/>
      <c r="F49" s="4"/>
      <c r="G49" s="4"/>
      <c r="H49" s="4"/>
      <c r="I49" s="252"/>
      <c r="J49" s="252"/>
      <c r="K49" s="252"/>
      <c r="L49" s="4"/>
    </row>
    <row r="50" spans="2:12">
      <c r="B50" s="4"/>
      <c r="C50" s="4"/>
      <c r="D50" s="4"/>
      <c r="E50" s="4"/>
      <c r="F50" s="4"/>
      <c r="G50" s="4"/>
      <c r="H50" s="4"/>
      <c r="I50" s="4"/>
      <c r="J50" s="4"/>
      <c r="K50" s="4"/>
      <c r="L50" s="4"/>
    </row>
  </sheetData>
  <mergeCells count="2">
    <mergeCell ref="C31:C32"/>
    <mergeCell ref="D31:G31"/>
  </mergeCells>
  <pageMargins left="0.7" right="0.7" top="0.75" bottom="0.75" header="0.3" footer="0.3"/>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D064-CE18-4D8F-B2C4-FB83490560DC}">
  <sheetPr>
    <tabColor rgb="FF00B0F0"/>
  </sheetPr>
  <dimension ref="A1:BA107"/>
  <sheetViews>
    <sheetView zoomScale="85" zoomScaleNormal="85" workbookViewId="0">
      <selection activeCell="H21" sqref="H21"/>
    </sheetView>
  </sheetViews>
  <sheetFormatPr defaultColWidth="8.88671875" defaultRowHeight="13.8"/>
  <cols>
    <col min="1" max="1" width="8.88671875" style="379"/>
    <col min="2" max="2" width="32.33203125" style="379" customWidth="1"/>
    <col min="3" max="3" width="7.33203125" style="379" customWidth="1"/>
    <col min="4" max="4" width="11.109375" style="379" bestFit="1" customWidth="1"/>
    <col min="5" max="5" width="10.33203125" style="379" bestFit="1" customWidth="1"/>
    <col min="6" max="6" width="16.6640625" style="379" bestFit="1" customWidth="1"/>
    <col min="7" max="7" width="10.33203125" style="379" customWidth="1"/>
    <col min="8" max="8" width="10.5546875" style="379" customWidth="1"/>
    <col min="9" max="10" width="7.88671875" style="379" customWidth="1"/>
    <col min="11" max="11" width="11.6640625" style="379" customWidth="1"/>
    <col min="12" max="12" width="7.88671875" style="379" customWidth="1"/>
    <col min="13" max="13" width="4.109375" style="379" customWidth="1"/>
    <col min="14" max="14" width="9.6640625" style="379" customWidth="1"/>
    <col min="15" max="15" width="12.5546875" style="379" customWidth="1"/>
    <col min="16" max="16" width="11.109375" style="379" customWidth="1"/>
    <col min="17" max="17" width="17.109375" style="164" customWidth="1"/>
    <col min="18" max="18" width="12.6640625" style="379" customWidth="1"/>
    <col min="19" max="19" width="8.5546875" style="379" customWidth="1"/>
    <col min="20" max="20" width="16.88671875" style="379" customWidth="1"/>
    <col min="21" max="21" width="9.109375" style="379" customWidth="1"/>
    <col min="22" max="22" width="16" style="379" customWidth="1"/>
    <col min="23" max="23" width="5.5546875" style="380" bestFit="1" customWidth="1"/>
    <col min="24" max="24" width="19.33203125" style="379" customWidth="1"/>
    <col min="25" max="25" width="8" style="379" customWidth="1"/>
    <col min="26" max="26" width="16.6640625" style="379" customWidth="1"/>
    <col min="27" max="27" width="11.109375" style="379" customWidth="1"/>
    <col min="28" max="28" width="5.6640625" style="379" customWidth="1"/>
    <col min="29" max="29" width="14.33203125" style="379" customWidth="1"/>
    <col min="30" max="30" width="5.6640625" style="379" customWidth="1"/>
    <col min="31" max="31" width="14.33203125" style="379" customWidth="1"/>
    <col min="32" max="32" width="5.6640625" style="379" customWidth="1"/>
    <col min="33" max="33" width="14.33203125" style="379" customWidth="1"/>
    <col min="34" max="34" width="8" style="379" customWidth="1"/>
    <col min="35" max="35" width="6.109375" style="379" customWidth="1"/>
    <col min="36" max="36" width="6.33203125" style="379" customWidth="1"/>
    <col min="37" max="37" width="9.33203125" style="379" customWidth="1"/>
    <col min="38" max="38" width="1.6640625" style="379" customWidth="1"/>
    <col min="39" max="39" width="7" style="379" customWidth="1"/>
    <col min="40" max="40" width="1.6640625" style="379" customWidth="1"/>
    <col min="41" max="41" width="5.5546875" style="379" bestFit="1" customWidth="1"/>
    <col min="42" max="42" width="10.33203125" style="379" customWidth="1"/>
    <col min="43" max="43" width="13.109375" style="379" customWidth="1"/>
    <col min="44" max="45" width="10.33203125" style="379" customWidth="1"/>
    <col min="46" max="49" width="8.88671875" style="379"/>
    <col min="50" max="50" width="51.88671875" style="379" customWidth="1"/>
    <col min="51" max="51" width="7.44140625" style="379" customWidth="1"/>
    <col min="52" max="52" width="10" style="379" customWidth="1"/>
    <col min="53" max="53" width="9.109375" style="380" customWidth="1"/>
    <col min="54" max="54" width="9.109375" style="379" customWidth="1"/>
    <col min="55" max="56" width="9.6640625" style="379" customWidth="1"/>
    <col min="57" max="16384" width="8.88671875" style="379"/>
  </cols>
  <sheetData>
    <row r="1" spans="1:36" s="379" customFormat="1">
      <c r="A1" s="164"/>
      <c r="B1" s="164"/>
      <c r="C1" s="164"/>
      <c r="D1" s="164"/>
      <c r="E1" s="164"/>
      <c r="F1" s="164"/>
      <c r="G1" s="164"/>
      <c r="H1" s="164"/>
      <c r="I1" s="164"/>
      <c r="J1" s="164"/>
      <c r="K1" s="164"/>
      <c r="L1" s="164"/>
      <c r="M1" s="164"/>
      <c r="N1" s="164"/>
      <c r="O1" s="164"/>
      <c r="P1" s="164"/>
      <c r="Q1" s="164"/>
      <c r="R1" s="164"/>
      <c r="S1" s="164"/>
      <c r="T1" s="164"/>
      <c r="U1" s="164"/>
      <c r="V1" s="164"/>
      <c r="W1" s="167"/>
      <c r="X1" s="164"/>
      <c r="Y1" s="164"/>
      <c r="Z1" s="164"/>
      <c r="AA1" s="164"/>
      <c r="AB1" s="164"/>
      <c r="AC1" s="164"/>
      <c r="AD1" s="164"/>
      <c r="AE1" s="164"/>
      <c r="AF1" s="164"/>
      <c r="AG1" s="164"/>
      <c r="AH1" s="164"/>
      <c r="AI1" s="164"/>
      <c r="AJ1" s="164"/>
    </row>
    <row r="2" spans="1:36" s="379" customFormat="1" ht="14.4" thickBot="1">
      <c r="A2" s="164"/>
      <c r="B2" s="164"/>
      <c r="C2" s="164"/>
      <c r="D2" s="164"/>
      <c r="E2" s="164"/>
      <c r="F2" s="164"/>
      <c r="G2" s="164"/>
      <c r="H2" s="164"/>
      <c r="I2" s="164"/>
      <c r="J2" s="164"/>
      <c r="K2" s="164"/>
      <c r="L2" s="164"/>
      <c r="M2" s="164"/>
      <c r="N2" s="164"/>
      <c r="O2" s="164"/>
      <c r="P2" s="164"/>
      <c r="Q2" s="164"/>
      <c r="R2" s="164"/>
      <c r="S2" s="164"/>
      <c r="T2" s="164"/>
      <c r="U2" s="164"/>
      <c r="V2" s="164"/>
      <c r="W2" s="167"/>
      <c r="X2" s="167"/>
      <c r="Y2" s="167"/>
      <c r="Z2" s="167"/>
      <c r="AA2" s="164"/>
      <c r="AB2" s="164"/>
      <c r="AC2" s="164"/>
      <c r="AD2" s="164"/>
      <c r="AE2" s="164"/>
      <c r="AF2" s="164"/>
      <c r="AG2" s="164"/>
      <c r="AH2" s="164"/>
      <c r="AI2" s="164"/>
      <c r="AJ2" s="164"/>
    </row>
    <row r="3" spans="1:36" s="379" customFormat="1" ht="14.4" customHeight="1" thickBot="1">
      <c r="A3" s="164"/>
      <c r="B3" s="417" t="s">
        <v>582</v>
      </c>
      <c r="C3" s="418"/>
      <c r="D3" s="418"/>
      <c r="E3" s="418"/>
      <c r="F3" s="418"/>
      <c r="G3" s="418"/>
      <c r="H3" s="418"/>
      <c r="I3" s="418"/>
      <c r="J3" s="418"/>
      <c r="K3" s="418"/>
      <c r="L3" s="418"/>
      <c r="M3" s="418"/>
      <c r="N3" s="419"/>
      <c r="O3" s="164"/>
      <c r="P3" s="164"/>
      <c r="Q3" s="164"/>
      <c r="R3" s="754" t="s">
        <v>576</v>
      </c>
      <c r="S3" s="755"/>
      <c r="T3" s="755"/>
      <c r="U3" s="755"/>
      <c r="V3" s="755"/>
      <c r="W3" s="755"/>
      <c r="X3" s="756"/>
      <c r="Y3" s="167"/>
      <c r="Z3" s="167"/>
      <c r="AA3" s="164"/>
      <c r="AB3" s="164"/>
      <c r="AC3" s="164"/>
      <c r="AD3" s="164"/>
      <c r="AE3" s="164"/>
      <c r="AF3" s="164"/>
      <c r="AG3" s="164"/>
      <c r="AH3" s="164"/>
      <c r="AI3" s="164"/>
      <c r="AJ3" s="164"/>
    </row>
    <row r="4" spans="1:36" s="379" customFormat="1" ht="15" customHeight="1" thickBot="1">
      <c r="A4" s="164"/>
      <c r="B4" s="420"/>
      <c r="C4" s="836" t="s">
        <v>556</v>
      </c>
      <c r="D4" s="837"/>
      <c r="E4" s="837"/>
      <c r="F4" s="837"/>
      <c r="G4" s="837"/>
      <c r="H4" s="838"/>
      <c r="I4" s="418"/>
      <c r="J4" s="839" t="s">
        <v>557</v>
      </c>
      <c r="K4" s="840"/>
      <c r="L4" s="840"/>
      <c r="M4" s="840"/>
      <c r="N4" s="840"/>
      <c r="O4" s="840"/>
      <c r="P4" s="841"/>
      <c r="Q4" s="164"/>
      <c r="R4" s="164"/>
      <c r="S4" s="164"/>
      <c r="T4" s="164"/>
      <c r="U4" s="164"/>
      <c r="V4" s="164"/>
      <c r="W4" s="167"/>
      <c r="X4" s="184" t="s">
        <v>577</v>
      </c>
      <c r="Y4" s="167"/>
      <c r="Z4" s="184" t="s">
        <v>578</v>
      </c>
      <c r="AA4" s="164"/>
      <c r="AB4" s="164"/>
      <c r="AC4" s="164"/>
      <c r="AD4" s="164"/>
      <c r="AE4" s="164"/>
      <c r="AF4" s="164"/>
      <c r="AG4" s="164"/>
      <c r="AH4" s="164"/>
      <c r="AI4" s="164"/>
      <c r="AJ4" s="164"/>
    </row>
    <row r="5" spans="1:36" s="379" customFormat="1" ht="16.2" customHeight="1">
      <c r="A5" s="164"/>
      <c r="B5" s="764" t="s">
        <v>217</v>
      </c>
      <c r="C5" s="757" t="s">
        <v>722</v>
      </c>
      <c r="D5" s="757"/>
      <c r="E5" s="254" t="s">
        <v>560</v>
      </c>
      <c r="F5" s="254" t="s">
        <v>561</v>
      </c>
      <c r="G5" s="757" t="s">
        <v>433</v>
      </c>
      <c r="H5" s="757"/>
      <c r="I5" s="164"/>
      <c r="J5" s="831" t="s">
        <v>562</v>
      </c>
      <c r="K5" s="831"/>
      <c r="L5" s="831"/>
      <c r="M5" s="421"/>
      <c r="N5" s="831" t="s">
        <v>563</v>
      </c>
      <c r="O5" s="831"/>
      <c r="P5" s="831"/>
      <c r="Q5" s="164"/>
      <c r="R5" s="758" t="s">
        <v>436</v>
      </c>
      <c r="S5" s="164"/>
      <c r="T5" s="381" t="s">
        <v>360</v>
      </c>
      <c r="U5" s="164"/>
      <c r="V5" s="381" t="s">
        <v>361</v>
      </c>
      <c r="W5" s="167"/>
      <c r="X5" s="758" t="s">
        <v>437</v>
      </c>
      <c r="Y5" s="167"/>
      <c r="Z5" s="758" t="s">
        <v>437</v>
      </c>
      <c r="AA5" s="164"/>
      <c r="AB5" s="164"/>
      <c r="AC5" s="164"/>
      <c r="AD5" s="164"/>
      <c r="AE5" s="164"/>
      <c r="AF5" s="164"/>
      <c r="AG5" s="164"/>
      <c r="AH5" s="164"/>
      <c r="AI5" s="164"/>
      <c r="AJ5" s="164"/>
    </row>
    <row r="6" spans="1:36" s="379" customFormat="1" ht="28.2" thickBot="1">
      <c r="A6" s="164"/>
      <c r="B6" s="768"/>
      <c r="C6" s="422" t="s">
        <v>564</v>
      </c>
      <c r="D6" s="163" t="s">
        <v>565</v>
      </c>
      <c r="E6" s="423" t="s">
        <v>301</v>
      </c>
      <c r="F6" s="423" t="s">
        <v>301</v>
      </c>
      <c r="G6" s="423" t="s">
        <v>566</v>
      </c>
      <c r="H6" s="423" t="s">
        <v>567</v>
      </c>
      <c r="I6" s="164"/>
      <c r="J6" s="423" t="s">
        <v>568</v>
      </c>
      <c r="K6" s="423" t="s">
        <v>569</v>
      </c>
      <c r="L6" s="423" t="s">
        <v>570</v>
      </c>
      <c r="M6" s="418"/>
      <c r="N6" s="423" t="s">
        <v>568</v>
      </c>
      <c r="O6" s="423" t="s">
        <v>569</v>
      </c>
      <c r="P6" s="423" t="s">
        <v>570</v>
      </c>
      <c r="Q6" s="164"/>
      <c r="R6" s="842"/>
      <c r="S6" s="164"/>
      <c r="T6" s="382" t="s">
        <v>438</v>
      </c>
      <c r="U6" s="164"/>
      <c r="V6" s="424" t="s">
        <v>423</v>
      </c>
      <c r="W6" s="167"/>
      <c r="X6" s="760"/>
      <c r="Y6" s="167"/>
      <c r="Z6" s="760"/>
      <c r="AA6" s="164"/>
      <c r="AB6" s="164"/>
      <c r="AC6" s="164"/>
      <c r="AD6" s="164"/>
      <c r="AE6" s="164"/>
      <c r="AF6" s="164"/>
      <c r="AG6" s="164"/>
      <c r="AH6" s="164"/>
      <c r="AI6" s="164"/>
      <c r="AJ6" s="164"/>
    </row>
    <row r="7" spans="1:36" s="379" customFormat="1">
      <c r="A7" s="164"/>
      <c r="B7" s="425" t="s">
        <v>415</v>
      </c>
      <c r="C7" s="426">
        <v>1.6</v>
      </c>
      <c r="D7" s="427">
        <v>1.6</v>
      </c>
      <c r="E7" s="426">
        <v>32</v>
      </c>
      <c r="F7" s="426">
        <v>65</v>
      </c>
      <c r="G7" s="426">
        <v>16.100000000000001</v>
      </c>
      <c r="H7" s="426">
        <v>5.6</v>
      </c>
      <c r="I7" s="164"/>
      <c r="J7" s="426">
        <f t="shared" ref="J7:J15" si="0">(((E7/100)*($C7-1))/(1+((E7/100)*($C7-1))))*100</f>
        <v>16.107382550335576</v>
      </c>
      <c r="K7" s="426">
        <f>(((E7/100)*($D7-1))/(1+((E7/100)*($D7-1))))*100</f>
        <v>16.107382550335576</v>
      </c>
      <c r="L7" s="426"/>
      <c r="M7" s="164"/>
      <c r="N7" s="426">
        <f>J7/'PAF% (China validation)'!$J$20*$N$16</f>
        <v>5.5933205115019078</v>
      </c>
      <c r="O7" s="426">
        <f>K7/'PAF% (China validation)'!$K$20*$O$16</f>
        <v>5.603287708347418</v>
      </c>
      <c r="P7" s="426"/>
      <c r="Q7" s="164"/>
      <c r="R7" s="383">
        <f t="shared" ref="R7:R15" si="1">1-(J7/100)</f>
        <v>0.83892617449664431</v>
      </c>
      <c r="S7" s="164"/>
      <c r="T7" s="383">
        <f t="shared" ref="T7:T15" si="2">F7/100</f>
        <v>0.65</v>
      </c>
      <c r="U7" s="164"/>
      <c r="V7" s="384">
        <f t="shared" ref="V7:V15" si="3">1-T7</f>
        <v>0.35</v>
      </c>
      <c r="W7" s="167"/>
      <c r="X7" s="383">
        <f t="shared" ref="X7:X15" si="4">1-((J7/100)*$V7)</f>
        <v>0.94362416107382552</v>
      </c>
      <c r="Y7" s="167"/>
      <c r="Z7" s="383">
        <f>1-((K7/100)*$V7)</f>
        <v>0.94362416107382552</v>
      </c>
      <c r="AA7" s="164"/>
      <c r="AB7" s="164"/>
      <c r="AC7" s="164"/>
      <c r="AD7" s="164"/>
      <c r="AE7" s="164"/>
      <c r="AF7" s="164"/>
      <c r="AG7" s="164"/>
      <c r="AH7" s="164"/>
      <c r="AI7" s="164"/>
      <c r="AJ7" s="164"/>
    </row>
    <row r="8" spans="1:36" s="379" customFormat="1">
      <c r="A8" s="164"/>
      <c r="B8" s="165" t="s">
        <v>2</v>
      </c>
      <c r="C8" s="168">
        <v>1.38</v>
      </c>
      <c r="D8" s="167">
        <v>1.38</v>
      </c>
      <c r="E8" s="168">
        <v>50.7</v>
      </c>
      <c r="F8" s="168">
        <v>55</v>
      </c>
      <c r="G8" s="168">
        <v>23.3</v>
      </c>
      <c r="H8" s="168">
        <v>5.8</v>
      </c>
      <c r="I8" s="164"/>
      <c r="J8" s="168">
        <f t="shared" si="0"/>
        <v>16.153807455603435</v>
      </c>
      <c r="K8" s="168">
        <f t="shared" ref="K8:K15" si="5">(((E8/100)*($D8-1))/(1+((E8/100)*($D8-1))))*100</f>
        <v>16.153807455603435</v>
      </c>
      <c r="L8" s="168"/>
      <c r="M8" s="164"/>
      <c r="N8" s="168">
        <f>J8/'PAF% (China validation)'!$J$20*$N$16</f>
        <v>5.6094416518589956</v>
      </c>
      <c r="O8" s="168">
        <f>K8/'PAF% (China validation)'!$K$20*$O$16</f>
        <v>5.6194375762875168</v>
      </c>
      <c r="P8" s="168"/>
      <c r="Q8" s="433"/>
      <c r="R8" s="385">
        <f t="shared" si="1"/>
        <v>0.83846192544396569</v>
      </c>
      <c r="S8" s="164"/>
      <c r="T8" s="385">
        <f t="shared" si="2"/>
        <v>0.55000000000000004</v>
      </c>
      <c r="U8" s="164"/>
      <c r="V8" s="386">
        <f t="shared" si="3"/>
        <v>0.44999999999999996</v>
      </c>
      <c r="W8" s="167"/>
      <c r="X8" s="385">
        <f t="shared" si="4"/>
        <v>0.92730786644978458</v>
      </c>
      <c r="Y8" s="167"/>
      <c r="Z8" s="385">
        <f>1-((K8/100)*$V8)</f>
        <v>0.92730786644978458</v>
      </c>
      <c r="AA8" s="164"/>
      <c r="AB8" s="164"/>
      <c r="AC8" s="164"/>
      <c r="AD8" s="164"/>
      <c r="AE8" s="164"/>
      <c r="AF8" s="164"/>
      <c r="AG8" s="164"/>
      <c r="AH8" s="164"/>
      <c r="AI8" s="164"/>
      <c r="AJ8" s="164"/>
    </row>
    <row r="9" spans="1:36" s="379" customFormat="1">
      <c r="A9" s="164"/>
      <c r="B9" s="165" t="s">
        <v>343</v>
      </c>
      <c r="C9" s="168">
        <v>1.6</v>
      </c>
      <c r="D9" s="166">
        <v>1.6</v>
      </c>
      <c r="E9" s="168">
        <v>23</v>
      </c>
      <c r="F9" s="168">
        <v>34</v>
      </c>
      <c r="G9" s="168">
        <v>14.7</v>
      </c>
      <c r="H9" s="168">
        <v>4.2</v>
      </c>
      <c r="I9" s="164"/>
      <c r="J9" s="168">
        <f t="shared" si="0"/>
        <v>12.126537785588756</v>
      </c>
      <c r="K9" s="168">
        <f t="shared" si="5"/>
        <v>12.126537785588756</v>
      </c>
      <c r="L9" s="168"/>
      <c r="M9" s="164"/>
      <c r="N9" s="168">
        <f>J9/'PAF% (China validation)'!$J$20*$N$16</f>
        <v>4.2109642778815992</v>
      </c>
      <c r="O9" s="168">
        <f>K9/'PAF% (China validation)'!$K$20*$O$16</f>
        <v>4.2184681407088309</v>
      </c>
      <c r="P9" s="168"/>
      <c r="Q9" s="433"/>
      <c r="R9" s="385">
        <f t="shared" si="1"/>
        <v>0.87873462214411246</v>
      </c>
      <c r="S9" s="164"/>
      <c r="T9" s="385">
        <f t="shared" si="2"/>
        <v>0.34</v>
      </c>
      <c r="U9" s="164"/>
      <c r="V9" s="386">
        <f t="shared" si="3"/>
        <v>0.65999999999999992</v>
      </c>
      <c r="W9" s="167"/>
      <c r="X9" s="385">
        <f t="shared" si="4"/>
        <v>0.91996485061511424</v>
      </c>
      <c r="Y9" s="167"/>
      <c r="Z9" s="385">
        <f t="shared" ref="Z9:Z15" si="6">1-((K9/100)*$V9)</f>
        <v>0.91996485061511424</v>
      </c>
      <c r="AA9" s="164"/>
      <c r="AB9" s="164"/>
      <c r="AC9" s="164"/>
      <c r="AD9" s="164"/>
      <c r="AE9" s="164"/>
      <c r="AF9" s="164"/>
      <c r="AG9" s="164"/>
      <c r="AH9" s="164"/>
      <c r="AI9" s="164"/>
      <c r="AJ9" s="164"/>
    </row>
    <row r="10" spans="1:36" s="379" customFormat="1">
      <c r="A10" s="164"/>
      <c r="B10" s="169" t="s">
        <v>435</v>
      </c>
      <c r="C10" s="168">
        <v>1.6</v>
      </c>
      <c r="D10" s="167">
        <v>1.59</v>
      </c>
      <c r="E10" s="168">
        <v>75.900000000000006</v>
      </c>
      <c r="F10" s="168">
        <v>72</v>
      </c>
      <c r="G10" s="168">
        <v>31.3</v>
      </c>
      <c r="H10" s="168">
        <v>10.8</v>
      </c>
      <c r="I10" s="164"/>
      <c r="J10" s="168">
        <f t="shared" si="0"/>
        <v>31.29036690944071</v>
      </c>
      <c r="K10" s="168">
        <f t="shared" si="5"/>
        <v>30.930163488303027</v>
      </c>
      <c r="L10" s="168"/>
      <c r="M10" s="164"/>
      <c r="N10" s="168">
        <f>J10/'PAF% (China validation)'!$J$20*$N$16</f>
        <v>10.865641919167622</v>
      </c>
      <c r="O10" s="168">
        <f>K10/'PAF% (China validation)'!$K$20*$O$16</f>
        <v>10.759700053661028</v>
      </c>
      <c r="P10" s="168"/>
      <c r="Q10" s="433"/>
      <c r="R10" s="385">
        <f t="shared" si="1"/>
        <v>0.68709633090559286</v>
      </c>
      <c r="S10" s="164"/>
      <c r="T10" s="385">
        <f t="shared" si="2"/>
        <v>0.72</v>
      </c>
      <c r="U10" s="164"/>
      <c r="V10" s="386">
        <f t="shared" si="3"/>
        <v>0.28000000000000003</v>
      </c>
      <c r="W10" s="167"/>
      <c r="X10" s="385">
        <f t="shared" si="4"/>
        <v>0.91238697265356605</v>
      </c>
      <c r="Y10" s="167"/>
      <c r="Z10" s="385">
        <f t="shared" si="6"/>
        <v>0.91339554223275154</v>
      </c>
      <c r="AA10" s="164"/>
      <c r="AB10" s="164"/>
      <c r="AC10" s="164"/>
      <c r="AD10" s="164"/>
      <c r="AE10" s="164"/>
      <c r="AF10" s="164"/>
      <c r="AG10" s="164"/>
      <c r="AH10" s="164"/>
      <c r="AI10" s="164"/>
      <c r="AJ10" s="164"/>
    </row>
    <row r="11" spans="1:36" s="379" customFormat="1">
      <c r="A11" s="164"/>
      <c r="B11" s="165" t="s">
        <v>3</v>
      </c>
      <c r="C11" s="168">
        <v>1.5</v>
      </c>
      <c r="D11" s="166">
        <v>1.5</v>
      </c>
      <c r="E11" s="168">
        <v>9.4</v>
      </c>
      <c r="F11" s="168">
        <v>52</v>
      </c>
      <c r="G11" s="168">
        <v>4.5</v>
      </c>
      <c r="H11" s="168">
        <v>1.6</v>
      </c>
      <c r="I11" s="164"/>
      <c r="J11" s="168">
        <f t="shared" si="0"/>
        <v>4.4890162368672399</v>
      </c>
      <c r="K11" s="168">
        <f t="shared" si="5"/>
        <v>4.4890162368672399</v>
      </c>
      <c r="L11" s="168"/>
      <c r="M11" s="164"/>
      <c r="N11" s="168">
        <f>J11/'PAF% (China validation)'!$J$20*$N$16</f>
        <v>1.5588197843858587</v>
      </c>
      <c r="O11" s="168">
        <f>K11/'PAF% (China validation)'!$K$20*$O$16</f>
        <v>1.5615975732870486</v>
      </c>
      <c r="P11" s="168"/>
      <c r="Q11" s="433"/>
      <c r="R11" s="385">
        <f t="shared" si="1"/>
        <v>0.95510983763132762</v>
      </c>
      <c r="S11" s="164"/>
      <c r="T11" s="385">
        <f t="shared" si="2"/>
        <v>0.52</v>
      </c>
      <c r="U11" s="164"/>
      <c r="V11" s="386">
        <f t="shared" si="3"/>
        <v>0.48</v>
      </c>
      <c r="W11" s="167"/>
      <c r="X11" s="385">
        <f t="shared" si="4"/>
        <v>0.97845272206303724</v>
      </c>
      <c r="Y11" s="167"/>
      <c r="Z11" s="385">
        <f t="shared" si="6"/>
        <v>0.97845272206303724</v>
      </c>
      <c r="AA11" s="164"/>
      <c r="AB11" s="164"/>
      <c r="AC11" s="164"/>
      <c r="AD11" s="164"/>
      <c r="AE11" s="164"/>
      <c r="AF11" s="164"/>
      <c r="AG11" s="164"/>
      <c r="AH11" s="164"/>
      <c r="AI11" s="164"/>
      <c r="AJ11" s="164"/>
    </row>
    <row r="12" spans="1:36" s="379" customFormat="1">
      <c r="A12" s="164"/>
      <c r="B12" s="165" t="s">
        <v>61</v>
      </c>
      <c r="C12" s="168">
        <v>1.6</v>
      </c>
      <c r="D12" s="166">
        <v>1.6</v>
      </c>
      <c r="E12" s="168">
        <v>38.1</v>
      </c>
      <c r="F12" s="168">
        <v>52</v>
      </c>
      <c r="G12" s="168">
        <v>18.600000000000001</v>
      </c>
      <c r="H12" s="168">
        <v>6.4</v>
      </c>
      <c r="I12" s="164"/>
      <c r="J12" s="168">
        <f t="shared" si="0"/>
        <v>18.606544033859677</v>
      </c>
      <c r="K12" s="168">
        <f t="shared" si="5"/>
        <v>18.606544033859677</v>
      </c>
      <c r="L12" s="168"/>
      <c r="M12" s="164"/>
      <c r="N12" s="168">
        <f>J12/'PAF% (China validation)'!$J$20*$N$16</f>
        <v>6.4611592893832768</v>
      </c>
      <c r="O12" s="168">
        <f>K12/'PAF% (China validation)'!$K$20*$O$16</f>
        <v>6.4726729593678662</v>
      </c>
      <c r="P12" s="168"/>
      <c r="Q12" s="433"/>
      <c r="R12" s="385">
        <f t="shared" si="1"/>
        <v>0.81393455966140327</v>
      </c>
      <c r="S12" s="164"/>
      <c r="T12" s="385">
        <f t="shared" si="2"/>
        <v>0.52</v>
      </c>
      <c r="U12" s="164"/>
      <c r="V12" s="386">
        <f t="shared" si="3"/>
        <v>0.48</v>
      </c>
      <c r="W12" s="167"/>
      <c r="X12" s="385">
        <f t="shared" si="4"/>
        <v>0.91068858863747359</v>
      </c>
      <c r="Y12" s="167"/>
      <c r="Z12" s="385">
        <f t="shared" si="6"/>
        <v>0.91068858863747359</v>
      </c>
      <c r="AA12" s="164"/>
      <c r="AB12" s="164"/>
      <c r="AC12" s="164"/>
      <c r="AD12" s="164"/>
      <c r="AE12" s="164"/>
      <c r="AF12" s="164"/>
      <c r="AG12" s="164"/>
      <c r="AH12" s="164"/>
      <c r="AI12" s="164"/>
      <c r="AJ12" s="164"/>
    </row>
    <row r="13" spans="1:36" s="379" customFormat="1">
      <c r="A13" s="164"/>
      <c r="B13" s="165" t="s">
        <v>4</v>
      </c>
      <c r="C13" s="168">
        <v>1.9</v>
      </c>
      <c r="D13" s="166">
        <v>1.9</v>
      </c>
      <c r="E13" s="168">
        <v>1.5</v>
      </c>
      <c r="F13" s="168">
        <v>55</v>
      </c>
      <c r="G13" s="168">
        <v>1.3</v>
      </c>
      <c r="H13" s="168">
        <v>0.5</v>
      </c>
      <c r="I13" s="164"/>
      <c r="J13" s="168">
        <f t="shared" si="0"/>
        <v>1.3320177602368029</v>
      </c>
      <c r="K13" s="168">
        <f t="shared" si="5"/>
        <v>1.3320177602368029</v>
      </c>
      <c r="L13" s="168"/>
      <c r="M13" s="164"/>
      <c r="N13" s="168">
        <f>J13/'PAF% (China validation)'!$J$20*$N$16</f>
        <v>0.46254580697607639</v>
      </c>
      <c r="O13" s="168">
        <f>K13/'PAF% (China validation)'!$K$20*$O$16</f>
        <v>0.46337005530919351</v>
      </c>
      <c r="P13" s="168"/>
      <c r="Q13" s="433"/>
      <c r="R13" s="385">
        <f t="shared" si="1"/>
        <v>0.98667982239763197</v>
      </c>
      <c r="S13" s="164"/>
      <c r="T13" s="385">
        <f t="shared" si="2"/>
        <v>0.55000000000000004</v>
      </c>
      <c r="U13" s="164"/>
      <c r="V13" s="386">
        <f t="shared" si="3"/>
        <v>0.44999999999999996</v>
      </c>
      <c r="W13" s="167"/>
      <c r="X13" s="385">
        <f t="shared" si="4"/>
        <v>0.9940059200789344</v>
      </c>
      <c r="Y13" s="167"/>
      <c r="Z13" s="385">
        <f t="shared" si="6"/>
        <v>0.9940059200789344</v>
      </c>
      <c r="AA13" s="164"/>
      <c r="AB13" s="164"/>
      <c r="AC13" s="164"/>
      <c r="AD13" s="164"/>
      <c r="AE13" s="164"/>
      <c r="AF13" s="164"/>
      <c r="AG13" s="164"/>
      <c r="AH13" s="164"/>
      <c r="AI13" s="164"/>
      <c r="AJ13" s="164"/>
    </row>
    <row r="14" spans="1:36" s="379" customFormat="1">
      <c r="A14" s="164"/>
      <c r="B14" s="165" t="s">
        <v>571</v>
      </c>
      <c r="C14" s="168">
        <v>1.9</v>
      </c>
      <c r="D14" s="167">
        <v>1.94</v>
      </c>
      <c r="E14" s="168">
        <v>14.3</v>
      </c>
      <c r="F14" s="168">
        <v>46</v>
      </c>
      <c r="G14" s="168">
        <v>11.4</v>
      </c>
      <c r="H14" s="168">
        <v>3.9</v>
      </c>
      <c r="I14" s="164"/>
      <c r="J14" s="168">
        <f t="shared" si="0"/>
        <v>11.402498449543723</v>
      </c>
      <c r="K14" s="168">
        <f t="shared" si="5"/>
        <v>11.84922691772007</v>
      </c>
      <c r="L14" s="168"/>
      <c r="M14" s="164"/>
      <c r="N14" s="168">
        <f>J14/'PAF% (China validation)'!$J$20*$N$16</f>
        <v>3.9595401835708488</v>
      </c>
      <c r="O14" s="168">
        <f>K14/'PAF% (China validation)'!$K$20*$O$16</f>
        <v>4.1219997932002288</v>
      </c>
      <c r="P14" s="168"/>
      <c r="Q14" s="433"/>
      <c r="R14" s="385">
        <f t="shared" si="1"/>
        <v>0.88597501550456281</v>
      </c>
      <c r="S14" s="164"/>
      <c r="T14" s="385">
        <f t="shared" si="2"/>
        <v>0.46</v>
      </c>
      <c r="U14" s="164"/>
      <c r="V14" s="386">
        <f t="shared" si="3"/>
        <v>0.54</v>
      </c>
      <c r="W14" s="167"/>
      <c r="X14" s="385">
        <f t="shared" si="4"/>
        <v>0.93842650837246389</v>
      </c>
      <c r="Y14" s="167"/>
      <c r="Z14" s="385">
        <f t="shared" si="6"/>
        <v>0.93601417464431158</v>
      </c>
      <c r="AA14" s="164"/>
      <c r="AB14" s="164"/>
      <c r="AC14" s="164"/>
      <c r="AD14" s="164"/>
      <c r="AE14" s="164"/>
      <c r="AF14" s="164"/>
      <c r="AG14" s="164"/>
      <c r="AH14" s="164"/>
      <c r="AI14" s="164"/>
      <c r="AJ14" s="164"/>
    </row>
    <row r="15" spans="1:36" s="379" customFormat="1">
      <c r="A15" s="164"/>
      <c r="B15" s="165" t="s">
        <v>442</v>
      </c>
      <c r="C15" s="168">
        <v>1.6</v>
      </c>
      <c r="D15" s="167">
        <v>1.57</v>
      </c>
      <c r="E15" s="168">
        <v>3.4</v>
      </c>
      <c r="F15" s="168">
        <v>62</v>
      </c>
      <c r="G15" s="168">
        <v>1.3</v>
      </c>
      <c r="H15" s="168">
        <v>0.7</v>
      </c>
      <c r="I15" s="164"/>
      <c r="J15" s="168">
        <f t="shared" si="0"/>
        <v>1.9992159937279503</v>
      </c>
      <c r="K15" s="168">
        <f t="shared" si="5"/>
        <v>1.9011556043869811</v>
      </c>
      <c r="L15" s="168"/>
      <c r="M15" s="164"/>
      <c r="N15" s="168">
        <f>J15/'PAF% (China validation)'!$J$20*$N$16</f>
        <v>0.69423171577980858</v>
      </c>
      <c r="O15" s="168">
        <f>K15/'PAF% (China validation)'!$K$20*$O$16</f>
        <v>0.66135648026162019</v>
      </c>
      <c r="P15" s="168"/>
      <c r="Q15" s="433"/>
      <c r="R15" s="385">
        <f t="shared" si="1"/>
        <v>0.98000784006272046</v>
      </c>
      <c r="S15" s="164"/>
      <c r="T15" s="385">
        <f t="shared" si="2"/>
        <v>0.62</v>
      </c>
      <c r="U15" s="164"/>
      <c r="V15" s="386">
        <f t="shared" si="3"/>
        <v>0.38</v>
      </c>
      <c r="W15" s="167"/>
      <c r="X15" s="385">
        <f t="shared" si="4"/>
        <v>0.9924029792238338</v>
      </c>
      <c r="Y15" s="167"/>
      <c r="Z15" s="385">
        <f t="shared" si="6"/>
        <v>0.99277560870332948</v>
      </c>
      <c r="AA15" s="164"/>
      <c r="AB15" s="164"/>
      <c r="AC15" s="164"/>
      <c r="AD15" s="164"/>
      <c r="AE15" s="164"/>
      <c r="AF15" s="164"/>
      <c r="AG15" s="164"/>
      <c r="AH15" s="164"/>
      <c r="AI15" s="164"/>
      <c r="AJ15" s="164"/>
    </row>
    <row r="16" spans="1:36" s="379" customFormat="1">
      <c r="A16" s="164"/>
      <c r="B16" s="170" t="s">
        <v>37</v>
      </c>
      <c r="C16" s="163"/>
      <c r="D16" s="163"/>
      <c r="E16" s="163"/>
      <c r="F16" s="163"/>
      <c r="G16" s="172"/>
      <c r="H16" s="171">
        <v>39.5</v>
      </c>
      <c r="I16" s="164"/>
      <c r="J16" s="171">
        <f>(1-(R7*R8*R9*R10*R11*R12*R13*R14*R15))*100</f>
        <v>71.715237439812256</v>
      </c>
      <c r="K16" s="171"/>
      <c r="L16" s="171"/>
      <c r="M16" s="172"/>
      <c r="N16" s="171">
        <f>(1-(X7*X8*X9*X10*X11*X12*X13*X14*X15))*100</f>
        <v>39.415665140505993</v>
      </c>
      <c r="O16" s="171">
        <f>(1-(Z7*Z8*Z9*Z10*Z11*Z12*Z13*Z14*Z15))*100</f>
        <v>39.481890340430759</v>
      </c>
      <c r="P16" s="171"/>
      <c r="Q16" s="433"/>
      <c r="R16" s="164"/>
      <c r="S16" s="164"/>
      <c r="T16" s="165"/>
      <c r="U16" s="164"/>
      <c r="V16" s="164"/>
      <c r="W16" s="167"/>
      <c r="X16" s="167"/>
      <c r="Y16" s="167"/>
      <c r="Z16" s="167"/>
      <c r="AA16" s="164"/>
      <c r="AB16" s="164"/>
      <c r="AC16" s="164"/>
      <c r="AD16" s="164"/>
      <c r="AE16" s="164"/>
      <c r="AF16" s="164"/>
      <c r="AG16" s="164"/>
      <c r="AH16" s="164"/>
      <c r="AI16" s="164"/>
      <c r="AJ16" s="164"/>
    </row>
    <row r="17" spans="1:36" s="379" customFormat="1">
      <c r="A17" s="164"/>
      <c r="B17" s="165" t="s">
        <v>443</v>
      </c>
      <c r="C17" s="164"/>
      <c r="D17" s="164"/>
      <c r="E17" s="164"/>
      <c r="F17" s="164"/>
      <c r="G17" s="164"/>
      <c r="I17" s="164"/>
      <c r="J17" s="164"/>
      <c r="K17" s="164"/>
      <c r="L17" s="164"/>
      <c r="M17" s="164"/>
      <c r="N17" s="164"/>
      <c r="O17" s="164"/>
      <c r="P17" s="164"/>
      <c r="Q17" s="164"/>
      <c r="R17" s="164"/>
      <c r="S17" s="164"/>
      <c r="T17" s="165"/>
      <c r="U17" s="164"/>
      <c r="V17" s="164"/>
      <c r="W17" s="164"/>
      <c r="X17" s="164"/>
      <c r="Y17" s="164"/>
      <c r="Z17" s="164"/>
      <c r="AA17" s="164"/>
      <c r="AB17" s="164"/>
      <c r="AC17" s="164"/>
      <c r="AD17" s="164"/>
      <c r="AE17" s="164"/>
      <c r="AF17" s="164"/>
      <c r="AG17" s="164"/>
      <c r="AH17" s="164"/>
      <c r="AI17" s="164"/>
      <c r="AJ17" s="164"/>
    </row>
    <row r="18" spans="1:36" s="379" customFormat="1">
      <c r="A18" s="164"/>
      <c r="B18" s="164"/>
      <c r="C18" s="164"/>
      <c r="D18" s="164"/>
      <c r="E18" s="164"/>
      <c r="F18" s="164"/>
      <c r="G18" s="164"/>
      <c r="H18" s="164"/>
      <c r="I18" s="164"/>
      <c r="J18" s="164"/>
      <c r="K18" s="164"/>
      <c r="L18" s="164"/>
      <c r="M18" s="164"/>
      <c r="N18" s="164"/>
      <c r="O18" s="164"/>
      <c r="P18" s="164"/>
      <c r="Q18" s="164"/>
      <c r="R18" s="164"/>
      <c r="S18" s="164"/>
      <c r="T18" s="164"/>
      <c r="U18" s="164"/>
      <c r="V18" s="164"/>
      <c r="W18" s="164"/>
      <c r="X18" s="164"/>
      <c r="Y18" s="164"/>
      <c r="Z18" s="164"/>
      <c r="AA18" s="164"/>
      <c r="AB18" s="164"/>
      <c r="AC18" s="164"/>
      <c r="AD18" s="164"/>
      <c r="AE18" s="164"/>
      <c r="AF18" s="164"/>
      <c r="AG18" s="164"/>
      <c r="AH18" s="164"/>
      <c r="AI18" s="164"/>
      <c r="AJ18" s="164"/>
    </row>
    <row r="19" spans="1:36" s="379" customFormat="1">
      <c r="A19" s="164"/>
      <c r="B19" s="164"/>
      <c r="C19" s="164"/>
      <c r="D19" s="164"/>
      <c r="E19" s="164"/>
      <c r="F19" s="164"/>
      <c r="G19" s="183" t="s">
        <v>583</v>
      </c>
      <c r="H19" s="164"/>
      <c r="I19" s="164"/>
      <c r="J19" s="832" t="s">
        <v>444</v>
      </c>
      <c r="K19" s="832"/>
      <c r="L19" s="832"/>
      <c r="M19" s="164"/>
      <c r="N19" s="164"/>
      <c r="O19" s="164"/>
      <c r="P19" s="164"/>
      <c r="Q19" s="164"/>
      <c r="R19" s="164"/>
      <c r="S19" s="164"/>
      <c r="T19" s="164"/>
      <c r="U19" s="164"/>
      <c r="V19" s="164"/>
      <c r="W19" s="164"/>
      <c r="X19" s="164"/>
      <c r="Y19" s="164"/>
      <c r="Z19" s="164"/>
      <c r="AA19" s="164"/>
      <c r="AB19" s="164"/>
      <c r="AC19" s="164"/>
      <c r="AD19" s="164"/>
      <c r="AE19" s="164"/>
      <c r="AF19" s="164"/>
      <c r="AG19" s="164"/>
      <c r="AH19" s="164"/>
      <c r="AI19" s="164"/>
      <c r="AJ19" s="164"/>
    </row>
    <row r="20" spans="1:36" s="379" customFormat="1">
      <c r="A20" s="164"/>
      <c r="B20" s="164"/>
      <c r="C20" s="164"/>
      <c r="D20" s="164"/>
      <c r="E20" s="164"/>
      <c r="F20" s="164"/>
      <c r="G20" s="168">
        <f>SUM('PAF% (China validation)'!G7:G15)</f>
        <v>122.5</v>
      </c>
      <c r="H20" s="164"/>
      <c r="I20" s="164"/>
      <c r="J20" s="168">
        <f>SUM('PAF% (China validation)'!J7:J15)</f>
        <v>113.50738717520387</v>
      </c>
      <c r="K20" s="168">
        <f>SUM('PAF% (China validation)'!K7:K15)</f>
        <v>113.49585183290158</v>
      </c>
      <c r="L20" s="168">
        <f>SUM('PAF% (China validation)'!L7:L15)</f>
        <v>0</v>
      </c>
      <c r="M20" s="164"/>
      <c r="N20" s="430" t="s">
        <v>574</v>
      </c>
      <c r="O20" s="431"/>
      <c r="P20" s="164"/>
      <c r="Q20" s="164"/>
      <c r="R20" s="164"/>
      <c r="S20" s="164"/>
      <c r="T20" s="164"/>
      <c r="U20" s="164"/>
      <c r="V20" s="164"/>
      <c r="W20" s="164"/>
      <c r="X20" s="164"/>
      <c r="Y20" s="164"/>
      <c r="Z20" s="164"/>
      <c r="AA20" s="164"/>
      <c r="AB20" s="164"/>
      <c r="AC20" s="164"/>
      <c r="AD20" s="164"/>
      <c r="AE20" s="164"/>
      <c r="AF20" s="164"/>
      <c r="AG20" s="164"/>
      <c r="AH20" s="164"/>
      <c r="AI20" s="164"/>
    </row>
    <row r="21" spans="1:36" s="379" customFormat="1">
      <c r="A21" s="164"/>
      <c r="B21" s="429" t="s">
        <v>581</v>
      </c>
      <c r="C21" s="164"/>
      <c r="D21" s="164"/>
      <c r="E21" s="164"/>
      <c r="F21" s="164"/>
      <c r="G21" s="164"/>
      <c r="H21" s="164"/>
      <c r="I21" s="164"/>
      <c r="J21" s="164"/>
      <c r="K21" s="164"/>
      <c r="L21" s="164"/>
      <c r="M21" s="164"/>
      <c r="N21" s="164"/>
      <c r="O21" s="164"/>
      <c r="P21" s="164"/>
      <c r="Q21" s="164"/>
      <c r="R21" s="164"/>
      <c r="S21" s="164"/>
      <c r="T21" s="164"/>
      <c r="U21" s="164"/>
      <c r="V21" s="164"/>
      <c r="W21" s="164"/>
      <c r="X21" s="164"/>
      <c r="Y21" s="164"/>
      <c r="Z21" s="164"/>
      <c r="AA21" s="164"/>
      <c r="AB21" s="164"/>
      <c r="AC21" s="164"/>
      <c r="AD21" s="164"/>
      <c r="AE21" s="164"/>
      <c r="AF21" s="164"/>
      <c r="AG21" s="164"/>
      <c r="AH21" s="164"/>
      <c r="AI21" s="164"/>
    </row>
    <row r="22" spans="1:36" s="379" customFormat="1">
      <c r="A22" s="164"/>
      <c r="B22" s="164"/>
      <c r="C22" s="164"/>
      <c r="D22" s="164"/>
      <c r="E22" s="164"/>
      <c r="F22" s="164"/>
      <c r="G22" s="164"/>
      <c r="H22" s="164"/>
      <c r="I22" s="164"/>
      <c r="J22" s="164"/>
      <c r="K22" s="164"/>
      <c r="L22" s="164"/>
      <c r="M22" s="164"/>
      <c r="N22" s="164"/>
      <c r="O22" s="164"/>
      <c r="P22" s="164"/>
      <c r="Q22" s="164"/>
      <c r="R22" s="164"/>
      <c r="S22" s="164"/>
      <c r="T22" s="164"/>
      <c r="U22" s="164"/>
      <c r="V22" s="164"/>
      <c r="W22" s="164"/>
      <c r="X22" s="164"/>
      <c r="Y22" s="164"/>
      <c r="Z22" s="164"/>
      <c r="AA22" s="164"/>
      <c r="AB22" s="164"/>
      <c r="AC22" s="164"/>
      <c r="AD22" s="164"/>
      <c r="AE22" s="164"/>
      <c r="AF22" s="164"/>
      <c r="AG22" s="164"/>
      <c r="AH22" s="164"/>
      <c r="AI22" s="164"/>
    </row>
    <row r="23" spans="1:36" s="379" customFormat="1">
      <c r="A23" s="164"/>
      <c r="B23" s="164"/>
      <c r="C23" s="164"/>
      <c r="D23" s="164"/>
      <c r="E23" s="164"/>
      <c r="F23" s="164"/>
      <c r="G23" s="164"/>
      <c r="H23" s="164"/>
      <c r="I23" s="164"/>
      <c r="J23" s="164"/>
      <c r="K23" s="164"/>
      <c r="L23" s="164"/>
      <c r="M23" s="164"/>
      <c r="N23" s="164"/>
      <c r="O23" s="164"/>
      <c r="P23" s="164"/>
      <c r="Q23" s="164"/>
      <c r="R23" s="164"/>
      <c r="S23" s="164"/>
      <c r="T23" s="164"/>
      <c r="U23" s="164"/>
      <c r="V23" s="164"/>
      <c r="W23" s="164"/>
      <c r="X23" s="164"/>
      <c r="Y23" s="164"/>
      <c r="Z23" s="164"/>
      <c r="AA23" s="164"/>
      <c r="AB23" s="164"/>
      <c r="AC23" s="164"/>
      <c r="AD23" s="164"/>
      <c r="AE23" s="164"/>
      <c r="AF23" s="164"/>
      <c r="AG23" s="164"/>
      <c r="AH23" s="164"/>
      <c r="AI23" s="164"/>
    </row>
    <row r="24" spans="1:36" s="379" customFormat="1">
      <c r="A24" s="164"/>
      <c r="B24" s="164"/>
      <c r="C24" s="164"/>
      <c r="D24" s="164"/>
      <c r="E24" s="164"/>
      <c r="F24" s="164"/>
      <c r="G24" s="164"/>
      <c r="H24" s="164"/>
      <c r="I24" s="164"/>
      <c r="J24" s="164"/>
      <c r="K24" s="164"/>
      <c r="L24" s="164"/>
      <c r="M24" s="164"/>
      <c r="N24" s="164"/>
      <c r="O24" s="164"/>
      <c r="P24" s="164"/>
      <c r="Q24" s="164"/>
      <c r="R24" s="164"/>
      <c r="S24" s="164"/>
      <c r="T24" s="164"/>
      <c r="U24" s="164"/>
      <c r="V24" s="164"/>
      <c r="W24" s="164"/>
      <c r="X24" s="164"/>
      <c r="Y24" s="164"/>
      <c r="Z24" s="164"/>
      <c r="AA24" s="164"/>
      <c r="AB24" s="164"/>
      <c r="AC24" s="164"/>
      <c r="AD24" s="164"/>
      <c r="AE24" s="164"/>
      <c r="AF24" s="164"/>
      <c r="AG24" s="164"/>
      <c r="AH24" s="164"/>
      <c r="AI24" s="164"/>
    </row>
    <row r="25" spans="1:36" s="379" customFormat="1">
      <c r="A25" s="164"/>
      <c r="B25" s="164"/>
      <c r="C25" s="164"/>
      <c r="D25" s="164"/>
      <c r="E25" s="164"/>
      <c r="F25" s="164"/>
      <c r="G25" s="164"/>
      <c r="H25" s="164"/>
      <c r="I25" s="164"/>
      <c r="J25" s="164"/>
      <c r="K25" s="164"/>
      <c r="L25" s="164"/>
      <c r="M25" s="164"/>
      <c r="N25" s="164"/>
      <c r="O25" s="164"/>
      <c r="P25" s="164"/>
      <c r="Q25" s="164"/>
      <c r="R25" s="164"/>
      <c r="S25" s="164"/>
      <c r="T25" s="164"/>
      <c r="U25" s="164"/>
      <c r="V25" s="164"/>
      <c r="W25" s="164"/>
      <c r="X25" s="164"/>
      <c r="Y25" s="164"/>
      <c r="Z25" s="164"/>
      <c r="AA25" s="164"/>
      <c r="AB25" s="164"/>
      <c r="AC25" s="164"/>
      <c r="AD25" s="164"/>
      <c r="AE25" s="164"/>
      <c r="AF25" s="164"/>
      <c r="AG25" s="164"/>
      <c r="AH25" s="164"/>
      <c r="AI25" s="164"/>
    </row>
    <row r="26" spans="1:36" s="379" customFormat="1">
      <c r="A26" s="164"/>
      <c r="B26" s="164"/>
      <c r="C26" s="164"/>
      <c r="D26" s="164"/>
      <c r="E26" s="164"/>
      <c r="F26" s="164"/>
      <c r="G26" s="164"/>
      <c r="H26" s="164"/>
      <c r="I26" s="164"/>
      <c r="J26" s="164"/>
      <c r="K26" s="164"/>
      <c r="L26" s="164"/>
      <c r="M26" s="164"/>
      <c r="N26" s="164"/>
      <c r="O26" s="164"/>
      <c r="P26" s="164"/>
      <c r="Q26" s="164"/>
      <c r="R26" s="164"/>
      <c r="S26" s="164"/>
      <c r="T26" s="164"/>
      <c r="U26" s="164"/>
      <c r="V26" s="164"/>
      <c r="W26" s="164"/>
      <c r="X26" s="164"/>
      <c r="Y26" s="164"/>
      <c r="Z26" s="164"/>
      <c r="AA26" s="164"/>
      <c r="AB26" s="164"/>
      <c r="AC26" s="164"/>
      <c r="AD26" s="164"/>
      <c r="AE26" s="164"/>
      <c r="AF26" s="164"/>
      <c r="AG26" s="164"/>
      <c r="AH26" s="164"/>
      <c r="AI26" s="164"/>
    </row>
    <row r="27" spans="1:36" s="379" customFormat="1">
      <c r="A27" s="164"/>
      <c r="B27" s="164"/>
      <c r="C27" s="164"/>
      <c r="D27" s="164"/>
      <c r="E27" s="164"/>
      <c r="F27" s="164"/>
      <c r="G27" s="164"/>
      <c r="H27" s="164"/>
      <c r="I27" s="164"/>
      <c r="J27" s="164"/>
      <c r="K27" s="164"/>
      <c r="L27" s="164"/>
      <c r="M27" s="164"/>
      <c r="N27" s="164"/>
      <c r="O27" s="164"/>
      <c r="P27" s="164"/>
      <c r="Q27" s="164"/>
      <c r="R27" s="164"/>
      <c r="S27" s="164"/>
      <c r="T27" s="164"/>
      <c r="U27" s="164"/>
      <c r="V27" s="164"/>
      <c r="W27" s="164"/>
      <c r="X27" s="164"/>
      <c r="Y27" s="164"/>
      <c r="Z27" s="164"/>
      <c r="AA27" s="164"/>
      <c r="AB27" s="164"/>
      <c r="AC27" s="164"/>
      <c r="AD27" s="164"/>
      <c r="AE27" s="164"/>
      <c r="AF27" s="164"/>
      <c r="AG27" s="164"/>
      <c r="AH27" s="164"/>
      <c r="AI27" s="164"/>
    </row>
    <row r="28" spans="1:36" s="379" customFormat="1">
      <c r="A28" s="164"/>
      <c r="B28" s="164"/>
      <c r="C28" s="164"/>
      <c r="D28" s="164"/>
      <c r="E28" s="164"/>
      <c r="F28" s="164"/>
      <c r="G28" s="164"/>
      <c r="H28" s="164"/>
      <c r="I28" s="164"/>
      <c r="J28" s="164"/>
      <c r="K28" s="164"/>
      <c r="L28" s="164"/>
      <c r="M28" s="164"/>
      <c r="N28" s="164"/>
      <c r="O28" s="164"/>
      <c r="P28" s="164"/>
      <c r="Q28" s="164"/>
      <c r="R28" s="164"/>
      <c r="S28" s="164"/>
      <c r="T28" s="164"/>
      <c r="U28" s="164"/>
      <c r="V28" s="164"/>
      <c r="W28" s="164"/>
      <c r="X28" s="164"/>
      <c r="Y28" s="164"/>
      <c r="Z28" s="164"/>
      <c r="AA28" s="164"/>
      <c r="AB28" s="164"/>
      <c r="AC28" s="164"/>
      <c r="AD28" s="164"/>
      <c r="AE28" s="164"/>
      <c r="AF28" s="164"/>
      <c r="AG28" s="164"/>
      <c r="AH28" s="164"/>
      <c r="AI28" s="164"/>
    </row>
    <row r="29" spans="1:36" s="379" customFormat="1">
      <c r="A29" s="164"/>
      <c r="B29" s="164"/>
      <c r="C29" s="164"/>
      <c r="D29" s="164"/>
      <c r="E29" s="164"/>
      <c r="F29" s="164"/>
      <c r="G29" s="164"/>
      <c r="H29" s="164"/>
      <c r="I29" s="164"/>
      <c r="J29" s="164"/>
      <c r="K29" s="164"/>
      <c r="L29" s="164"/>
      <c r="M29" s="164"/>
      <c r="N29" s="164"/>
      <c r="O29" s="164"/>
      <c r="P29" s="164"/>
      <c r="Q29" s="164"/>
      <c r="R29" s="164"/>
      <c r="S29" s="164"/>
      <c r="T29" s="164"/>
      <c r="U29" s="164"/>
      <c r="V29" s="164"/>
      <c r="W29" s="164"/>
      <c r="X29" s="164"/>
      <c r="Y29" s="164"/>
      <c r="Z29" s="164"/>
      <c r="AA29" s="164"/>
      <c r="AB29" s="164"/>
      <c r="AC29" s="164"/>
      <c r="AD29" s="164"/>
      <c r="AE29" s="164"/>
      <c r="AF29" s="164"/>
      <c r="AG29" s="164"/>
      <c r="AH29" s="164"/>
      <c r="AI29" s="164"/>
    </row>
    <row r="30" spans="1:36" s="379" customFormat="1">
      <c r="A30" s="164"/>
      <c r="B30" s="164"/>
      <c r="C30" s="164"/>
      <c r="D30" s="164"/>
      <c r="E30" s="164"/>
      <c r="F30" s="164"/>
      <c r="G30" s="164"/>
      <c r="H30" s="164"/>
      <c r="I30" s="164"/>
      <c r="J30" s="164"/>
      <c r="K30" s="164"/>
      <c r="L30" s="164"/>
      <c r="M30" s="164"/>
      <c r="N30" s="164"/>
      <c r="O30" s="164"/>
      <c r="P30" s="164"/>
      <c r="Q30" s="164"/>
      <c r="R30" s="164"/>
      <c r="S30" s="164"/>
      <c r="T30" s="164"/>
      <c r="U30" s="164"/>
      <c r="V30" s="164"/>
      <c r="W30" s="164"/>
      <c r="X30" s="164"/>
      <c r="Y30" s="164"/>
      <c r="Z30" s="164"/>
      <c r="AA30" s="164"/>
      <c r="AB30" s="164"/>
      <c r="AC30" s="164"/>
      <c r="AD30" s="164"/>
      <c r="AE30" s="164"/>
      <c r="AF30" s="164"/>
      <c r="AG30" s="164"/>
      <c r="AH30" s="164"/>
      <c r="AI30" s="164"/>
    </row>
    <row r="31" spans="1:36" s="379" customFormat="1">
      <c r="A31" s="164"/>
      <c r="B31" s="164"/>
      <c r="C31" s="164"/>
      <c r="D31" s="164"/>
      <c r="E31" s="164"/>
      <c r="F31" s="164"/>
      <c r="G31" s="164"/>
      <c r="H31" s="164"/>
      <c r="I31" s="164"/>
      <c r="J31" s="164"/>
      <c r="K31" s="164"/>
      <c r="L31" s="164"/>
      <c r="M31" s="164"/>
      <c r="N31" s="164"/>
      <c r="O31" s="164"/>
      <c r="P31" s="164"/>
      <c r="Q31" s="164"/>
      <c r="R31" s="164"/>
      <c r="S31" s="164"/>
      <c r="T31" s="164"/>
      <c r="U31" s="164"/>
      <c r="V31" s="164"/>
      <c r="W31" s="164"/>
      <c r="X31" s="164"/>
      <c r="Y31" s="164"/>
      <c r="Z31" s="164"/>
      <c r="AA31" s="164"/>
      <c r="AB31" s="164"/>
      <c r="AC31" s="164"/>
      <c r="AD31" s="164"/>
      <c r="AE31" s="164"/>
      <c r="AF31" s="164"/>
      <c r="AG31" s="164"/>
      <c r="AH31" s="164"/>
      <c r="AI31" s="164"/>
    </row>
    <row r="32" spans="1:36" s="379" customFormat="1">
      <c r="A32" s="164"/>
      <c r="B32" s="164"/>
      <c r="C32" s="164"/>
      <c r="D32" s="164"/>
      <c r="E32" s="164"/>
      <c r="F32" s="164"/>
      <c r="G32" s="164"/>
      <c r="H32" s="164"/>
      <c r="I32" s="164"/>
      <c r="J32" s="164"/>
      <c r="K32" s="164"/>
      <c r="L32" s="164"/>
      <c r="M32" s="164"/>
      <c r="N32" s="164"/>
      <c r="O32" s="164"/>
      <c r="P32" s="164"/>
      <c r="Q32" s="164"/>
      <c r="R32" s="164"/>
      <c r="S32" s="164"/>
      <c r="T32" s="164"/>
      <c r="U32" s="164"/>
      <c r="V32" s="164"/>
      <c r="W32" s="164"/>
      <c r="X32" s="164"/>
      <c r="Y32" s="164"/>
      <c r="Z32" s="164"/>
      <c r="AA32" s="164"/>
      <c r="AB32" s="164"/>
      <c r="AC32" s="164"/>
      <c r="AD32" s="164"/>
      <c r="AE32" s="164"/>
      <c r="AF32" s="164"/>
      <c r="AG32" s="164"/>
      <c r="AH32" s="164"/>
      <c r="AI32" s="164"/>
    </row>
    <row r="33" spans="1:35" s="379" customFormat="1">
      <c r="A33" s="164"/>
      <c r="B33" s="164"/>
      <c r="C33" s="164"/>
      <c r="D33" s="164"/>
      <c r="E33" s="164"/>
      <c r="F33" s="164"/>
      <c r="G33" s="164"/>
      <c r="H33" s="164"/>
      <c r="I33" s="164"/>
      <c r="J33" s="164"/>
      <c r="K33" s="164"/>
      <c r="L33" s="164"/>
      <c r="M33" s="164"/>
      <c r="N33" s="164"/>
      <c r="O33" s="164"/>
      <c r="P33" s="164"/>
      <c r="Q33" s="164"/>
      <c r="R33" s="164"/>
      <c r="S33" s="164"/>
      <c r="T33" s="164"/>
      <c r="U33" s="164"/>
      <c r="V33" s="164"/>
      <c r="W33" s="164"/>
      <c r="X33" s="164"/>
      <c r="Y33" s="164"/>
      <c r="Z33" s="164"/>
      <c r="AA33" s="164"/>
      <c r="AB33" s="164"/>
      <c r="AC33" s="164"/>
      <c r="AD33" s="164"/>
      <c r="AE33" s="164"/>
      <c r="AF33" s="164"/>
      <c r="AG33" s="164"/>
      <c r="AH33" s="164"/>
      <c r="AI33" s="164"/>
    </row>
    <row r="34" spans="1:35" s="379" customFormat="1">
      <c r="A34" s="164"/>
      <c r="B34" s="164"/>
      <c r="C34" s="164"/>
      <c r="D34" s="164"/>
      <c r="E34" s="164"/>
      <c r="F34" s="164"/>
      <c r="G34" s="164"/>
      <c r="H34" s="164"/>
      <c r="I34" s="164"/>
      <c r="J34" s="164"/>
      <c r="K34" s="164"/>
      <c r="L34" s="164"/>
      <c r="M34" s="164"/>
      <c r="N34" s="164"/>
      <c r="O34" s="164"/>
      <c r="P34" s="164"/>
      <c r="Q34" s="164"/>
      <c r="R34" s="164"/>
      <c r="S34" s="164"/>
      <c r="T34" s="164"/>
      <c r="U34" s="164"/>
      <c r="V34" s="164"/>
      <c r="W34" s="164"/>
      <c r="X34" s="164"/>
      <c r="Y34" s="164"/>
      <c r="Z34" s="164"/>
      <c r="AA34" s="164"/>
      <c r="AB34" s="164"/>
      <c r="AC34" s="164"/>
      <c r="AD34" s="164"/>
      <c r="AE34" s="164"/>
      <c r="AF34" s="164"/>
      <c r="AG34" s="164"/>
      <c r="AH34" s="164"/>
      <c r="AI34" s="164"/>
    </row>
    <row r="35" spans="1:35" s="379" customFormat="1">
      <c r="A35" s="164"/>
      <c r="B35" s="164"/>
      <c r="C35" s="164"/>
      <c r="D35" s="164"/>
      <c r="E35" s="164"/>
      <c r="F35" s="164"/>
      <c r="G35" s="164"/>
      <c r="H35" s="164"/>
      <c r="I35" s="164"/>
      <c r="J35" s="164"/>
      <c r="K35" s="164"/>
      <c r="L35" s="164"/>
      <c r="M35" s="164"/>
      <c r="N35" s="164"/>
      <c r="O35" s="164"/>
      <c r="P35" s="164"/>
      <c r="Q35" s="164"/>
      <c r="R35" s="164"/>
      <c r="S35" s="164"/>
      <c r="T35" s="164"/>
      <c r="U35" s="164"/>
      <c r="V35" s="164"/>
      <c r="W35" s="164"/>
      <c r="X35" s="164"/>
      <c r="Y35" s="164"/>
      <c r="Z35" s="164"/>
      <c r="AA35" s="164"/>
      <c r="AB35" s="164"/>
      <c r="AC35" s="164"/>
      <c r="AD35" s="164"/>
      <c r="AE35" s="164"/>
      <c r="AF35" s="164"/>
      <c r="AG35" s="164"/>
      <c r="AH35" s="164"/>
      <c r="AI35" s="164"/>
    </row>
    <row r="36" spans="1:35" s="379" customFormat="1">
      <c r="A36" s="164"/>
      <c r="B36" s="164"/>
      <c r="C36" s="164"/>
      <c r="D36" s="164"/>
      <c r="E36" s="164"/>
      <c r="F36" s="164"/>
      <c r="G36" s="164"/>
      <c r="H36" s="164"/>
      <c r="I36" s="164"/>
      <c r="J36" s="164"/>
      <c r="K36" s="164"/>
      <c r="L36" s="164"/>
      <c r="M36" s="164"/>
      <c r="N36" s="164"/>
      <c r="O36" s="164"/>
      <c r="P36" s="164"/>
      <c r="Q36" s="164"/>
      <c r="R36" s="164"/>
      <c r="S36" s="164"/>
      <c r="T36" s="164"/>
      <c r="U36" s="164"/>
      <c r="V36" s="164"/>
      <c r="W36" s="164"/>
      <c r="X36" s="164"/>
      <c r="Y36" s="164"/>
      <c r="Z36" s="164"/>
      <c r="AA36" s="164"/>
      <c r="AB36" s="164"/>
      <c r="AC36" s="164"/>
      <c r="AD36" s="164"/>
      <c r="AE36" s="164"/>
      <c r="AF36" s="164"/>
      <c r="AG36" s="164"/>
      <c r="AH36" s="164"/>
      <c r="AI36" s="164"/>
    </row>
    <row r="37" spans="1:35" s="379" customFormat="1">
      <c r="A37" s="164"/>
      <c r="B37" s="164"/>
      <c r="C37" s="164"/>
      <c r="D37" s="164"/>
      <c r="E37" s="164"/>
      <c r="F37" s="164"/>
      <c r="G37" s="164"/>
      <c r="H37" s="164"/>
      <c r="I37" s="164"/>
      <c r="J37" s="164"/>
      <c r="K37" s="164"/>
      <c r="L37" s="164"/>
      <c r="M37" s="164"/>
      <c r="N37" s="164"/>
      <c r="O37" s="164"/>
      <c r="P37" s="164"/>
      <c r="Q37" s="164"/>
      <c r="R37" s="164"/>
      <c r="S37" s="164"/>
      <c r="T37" s="164"/>
      <c r="U37" s="164"/>
      <c r="V37" s="164"/>
      <c r="W37" s="164"/>
      <c r="X37" s="164"/>
      <c r="Y37" s="164"/>
      <c r="Z37" s="164"/>
      <c r="AA37" s="164"/>
      <c r="AB37" s="164"/>
      <c r="AC37" s="164"/>
      <c r="AD37" s="164"/>
      <c r="AE37" s="164"/>
      <c r="AF37" s="164"/>
      <c r="AG37" s="164"/>
      <c r="AH37" s="164"/>
      <c r="AI37" s="164"/>
    </row>
    <row r="38" spans="1:35" s="379" customFormat="1">
      <c r="A38" s="164"/>
      <c r="B38" s="164"/>
      <c r="C38" s="164"/>
      <c r="D38" s="164"/>
      <c r="E38" s="164"/>
      <c r="F38" s="164"/>
      <c r="G38" s="164"/>
      <c r="H38" s="164"/>
      <c r="I38" s="164"/>
      <c r="J38" s="164"/>
      <c r="K38" s="164"/>
      <c r="L38" s="164"/>
      <c r="M38" s="164"/>
      <c r="N38" s="164"/>
      <c r="O38" s="164"/>
      <c r="P38" s="164"/>
      <c r="Q38" s="164"/>
      <c r="R38" s="164"/>
      <c r="S38" s="164"/>
      <c r="T38" s="164"/>
      <c r="U38" s="164"/>
      <c r="V38" s="164"/>
      <c r="W38" s="164"/>
      <c r="X38" s="164"/>
      <c r="Y38" s="164"/>
      <c r="Z38" s="164"/>
      <c r="AA38" s="164"/>
      <c r="AB38" s="164"/>
      <c r="AC38" s="164"/>
      <c r="AD38" s="164"/>
      <c r="AE38" s="164"/>
      <c r="AF38" s="164"/>
      <c r="AG38" s="164"/>
      <c r="AH38" s="164"/>
      <c r="AI38" s="164"/>
    </row>
    <row r="39" spans="1:35" s="379" customFormat="1">
      <c r="A39" s="164"/>
      <c r="B39" s="164"/>
      <c r="C39" s="164"/>
      <c r="D39" s="164"/>
      <c r="E39" s="164"/>
      <c r="F39" s="164"/>
      <c r="G39" s="164"/>
      <c r="H39" s="164"/>
      <c r="I39" s="164"/>
      <c r="J39" s="164"/>
      <c r="K39" s="164"/>
      <c r="L39" s="164"/>
      <c r="M39" s="164"/>
      <c r="N39" s="164"/>
      <c r="O39" s="164"/>
      <c r="P39" s="164"/>
      <c r="Q39" s="164"/>
      <c r="R39" s="164"/>
      <c r="S39" s="164"/>
      <c r="T39" s="164"/>
      <c r="U39" s="164"/>
      <c r="V39" s="164"/>
      <c r="W39" s="164"/>
      <c r="X39" s="164"/>
      <c r="Y39" s="164"/>
      <c r="Z39" s="164"/>
      <c r="AA39" s="164"/>
      <c r="AB39" s="164"/>
      <c r="AC39" s="164"/>
      <c r="AD39" s="164"/>
      <c r="AE39" s="164"/>
      <c r="AF39" s="164"/>
      <c r="AG39" s="164"/>
      <c r="AH39" s="164"/>
      <c r="AI39" s="164"/>
    </row>
    <row r="40" spans="1:35" s="379" customFormat="1">
      <c r="A40" s="164"/>
      <c r="B40" s="164"/>
      <c r="C40" s="164"/>
      <c r="D40" s="164"/>
      <c r="E40" s="164"/>
      <c r="F40" s="164"/>
      <c r="G40" s="164"/>
      <c r="H40" s="164"/>
      <c r="I40" s="164"/>
      <c r="J40" s="164"/>
      <c r="K40" s="164"/>
      <c r="L40" s="164"/>
      <c r="M40" s="164"/>
      <c r="N40" s="164"/>
      <c r="O40" s="164"/>
      <c r="P40" s="164"/>
      <c r="Q40" s="164"/>
      <c r="R40" s="164"/>
      <c r="S40" s="164"/>
      <c r="T40" s="164"/>
      <c r="U40" s="164"/>
      <c r="V40" s="164"/>
      <c r="W40" s="164"/>
      <c r="X40" s="164"/>
      <c r="Y40" s="164"/>
      <c r="Z40" s="164"/>
      <c r="AA40" s="164"/>
      <c r="AB40" s="164"/>
      <c r="AC40" s="164"/>
      <c r="AD40" s="164"/>
      <c r="AE40" s="164"/>
      <c r="AF40" s="164"/>
      <c r="AG40" s="164"/>
      <c r="AH40" s="164"/>
      <c r="AI40" s="164"/>
    </row>
    <row r="41" spans="1:35" s="379" customFormat="1">
      <c r="A41" s="164"/>
      <c r="C41" s="164"/>
      <c r="D41" s="164"/>
      <c r="E41" s="164"/>
      <c r="F41" s="164"/>
      <c r="G41" s="164"/>
      <c r="H41" s="164"/>
      <c r="I41" s="164"/>
      <c r="J41" s="164"/>
      <c r="K41" s="164"/>
      <c r="L41" s="164"/>
      <c r="M41" s="164"/>
      <c r="N41" s="164"/>
      <c r="O41" s="164"/>
      <c r="P41" s="164"/>
      <c r="Q41" s="164"/>
      <c r="R41" s="164"/>
      <c r="S41" s="164"/>
      <c r="T41" s="164"/>
      <c r="U41" s="164"/>
      <c r="V41" s="164"/>
      <c r="W41" s="164"/>
      <c r="X41" s="164"/>
      <c r="Y41" s="164"/>
      <c r="Z41" s="164"/>
      <c r="AA41" s="164"/>
      <c r="AB41" s="164"/>
      <c r="AC41" s="164"/>
      <c r="AD41" s="164"/>
      <c r="AE41" s="164"/>
      <c r="AF41" s="164"/>
      <c r="AG41" s="164"/>
      <c r="AH41" s="164"/>
      <c r="AI41" s="164"/>
    </row>
    <row r="42" spans="1:35" s="379" customFormat="1">
      <c r="A42" s="164"/>
      <c r="B42" s="164"/>
      <c r="C42" s="164"/>
      <c r="D42" s="164"/>
      <c r="E42" s="164"/>
      <c r="F42" s="164"/>
      <c r="G42" s="164"/>
      <c r="H42" s="164"/>
      <c r="I42" s="164"/>
      <c r="J42" s="164"/>
      <c r="K42" s="164"/>
      <c r="L42" s="164"/>
      <c r="M42" s="164"/>
      <c r="N42" s="164"/>
      <c r="O42" s="164"/>
      <c r="P42" s="164"/>
      <c r="Q42" s="164"/>
      <c r="R42" s="164"/>
      <c r="S42" s="164"/>
      <c r="T42" s="164"/>
      <c r="U42" s="164"/>
      <c r="V42" s="164"/>
      <c r="W42" s="167"/>
      <c r="X42" s="164"/>
      <c r="Y42" s="164"/>
      <c r="Z42" s="164"/>
      <c r="AA42" s="164"/>
      <c r="AB42" s="164"/>
      <c r="AC42" s="164"/>
      <c r="AD42" s="164"/>
      <c r="AE42" s="164"/>
      <c r="AF42" s="164"/>
      <c r="AG42" s="164"/>
      <c r="AH42" s="164"/>
      <c r="AI42" s="164"/>
    </row>
    <row r="43" spans="1:35" s="379" customFormat="1">
      <c r="A43" s="164"/>
      <c r="B43" s="164"/>
      <c r="C43" s="164"/>
      <c r="D43" s="164"/>
      <c r="E43" s="164"/>
      <c r="F43" s="164"/>
      <c r="G43" s="164"/>
      <c r="H43" s="164"/>
      <c r="I43" s="164"/>
      <c r="J43" s="164"/>
      <c r="K43" s="164"/>
      <c r="L43" s="164"/>
      <c r="M43" s="164"/>
      <c r="N43" s="164"/>
      <c r="O43" s="164"/>
      <c r="P43" s="164"/>
      <c r="Q43" s="164"/>
      <c r="R43" s="164"/>
      <c r="S43" s="164"/>
      <c r="T43" s="164"/>
      <c r="U43" s="164"/>
      <c r="V43" s="164"/>
      <c r="W43" s="167"/>
      <c r="X43" s="164"/>
      <c r="Y43" s="164"/>
      <c r="Z43" s="164"/>
      <c r="AA43" s="164"/>
      <c r="AB43" s="164"/>
      <c r="AC43" s="164"/>
      <c r="AD43" s="164"/>
      <c r="AE43" s="164"/>
      <c r="AF43" s="164"/>
      <c r="AG43" s="164"/>
      <c r="AH43" s="164"/>
      <c r="AI43" s="164"/>
    </row>
    <row r="44" spans="1:35" s="379" customFormat="1">
      <c r="A44" s="164"/>
      <c r="B44" s="164"/>
      <c r="C44" s="164"/>
      <c r="D44" s="164"/>
      <c r="E44" s="164"/>
      <c r="F44" s="164"/>
      <c r="G44" s="164"/>
      <c r="H44" s="164"/>
      <c r="I44" s="164"/>
      <c r="J44" s="164"/>
      <c r="K44" s="164"/>
      <c r="L44" s="164"/>
      <c r="M44" s="164"/>
      <c r="N44" s="164"/>
      <c r="O44" s="164"/>
      <c r="P44" s="164"/>
      <c r="Q44" s="164"/>
      <c r="R44" s="164"/>
      <c r="S44" s="164"/>
      <c r="T44" s="164"/>
      <c r="U44" s="164"/>
      <c r="V44" s="164"/>
      <c r="W44" s="164"/>
      <c r="X44" s="164"/>
      <c r="Y44" s="164"/>
      <c r="Z44" s="164"/>
      <c r="AA44" s="164"/>
      <c r="AB44" s="164"/>
      <c r="AC44" s="164"/>
      <c r="AD44" s="164"/>
      <c r="AE44" s="164"/>
      <c r="AF44" s="164"/>
      <c r="AG44" s="164"/>
      <c r="AH44" s="164"/>
      <c r="AI44" s="164"/>
    </row>
    <row r="45" spans="1:35" s="379" customFormat="1">
      <c r="A45" s="164"/>
      <c r="B45" s="164"/>
      <c r="C45" s="164"/>
      <c r="D45" s="164"/>
      <c r="E45" s="164"/>
      <c r="F45" s="164"/>
      <c r="G45" s="164"/>
      <c r="H45" s="164"/>
      <c r="I45" s="164"/>
      <c r="J45" s="164"/>
      <c r="K45" s="164"/>
      <c r="L45" s="164"/>
      <c r="M45" s="164"/>
      <c r="N45" s="164"/>
      <c r="O45" s="164"/>
      <c r="P45" s="164"/>
      <c r="Q45" s="164"/>
      <c r="R45" s="164"/>
      <c r="S45" s="164"/>
      <c r="T45" s="164"/>
      <c r="U45" s="164"/>
      <c r="V45" s="164"/>
      <c r="W45" s="164"/>
      <c r="X45" s="164"/>
      <c r="Y45" s="164"/>
      <c r="Z45" s="164"/>
      <c r="AA45" s="164"/>
      <c r="AB45" s="164"/>
      <c r="AC45" s="164"/>
      <c r="AD45" s="164"/>
      <c r="AE45" s="164"/>
      <c r="AF45" s="164"/>
      <c r="AG45" s="164"/>
      <c r="AH45" s="164"/>
      <c r="AI45" s="164"/>
    </row>
    <row r="46" spans="1:35" s="379" customFormat="1">
      <c r="A46" s="164"/>
      <c r="B46" s="164"/>
      <c r="C46" s="164"/>
      <c r="D46" s="164"/>
      <c r="E46" s="164"/>
      <c r="F46" s="164"/>
      <c r="G46" s="164"/>
      <c r="H46" s="164"/>
      <c r="I46" s="164"/>
      <c r="J46" s="164"/>
      <c r="K46" s="164"/>
      <c r="L46" s="164"/>
      <c r="M46" s="164"/>
      <c r="N46" s="164"/>
      <c r="O46" s="164"/>
      <c r="P46" s="164"/>
      <c r="Q46" s="164"/>
      <c r="R46" s="164"/>
      <c r="S46" s="164"/>
      <c r="T46" s="164"/>
      <c r="U46" s="164"/>
      <c r="V46" s="164"/>
      <c r="W46" s="164"/>
      <c r="X46" s="164"/>
      <c r="Y46" s="164"/>
      <c r="Z46" s="164"/>
      <c r="AA46" s="164"/>
      <c r="AB46" s="164"/>
      <c r="AC46" s="164"/>
      <c r="AD46" s="164"/>
      <c r="AE46" s="164"/>
      <c r="AF46" s="164"/>
      <c r="AG46" s="164"/>
      <c r="AH46" s="164"/>
      <c r="AI46" s="164"/>
    </row>
    <row r="47" spans="1:35" s="379" customFormat="1">
      <c r="A47" s="164"/>
      <c r="B47" s="164"/>
      <c r="C47" s="164"/>
      <c r="D47" s="164"/>
      <c r="E47" s="164"/>
      <c r="F47" s="164"/>
      <c r="G47" s="164"/>
      <c r="H47" s="164"/>
      <c r="I47" s="164"/>
      <c r="J47" s="164"/>
      <c r="K47" s="164"/>
      <c r="L47" s="164"/>
      <c r="M47" s="164"/>
      <c r="N47" s="164"/>
      <c r="O47" s="164"/>
      <c r="P47" s="164"/>
      <c r="Q47" s="164"/>
      <c r="R47" s="164"/>
      <c r="S47" s="164"/>
      <c r="T47" s="164"/>
      <c r="U47" s="164"/>
      <c r="V47" s="164"/>
      <c r="W47" s="164"/>
      <c r="X47" s="164"/>
      <c r="Y47" s="164"/>
      <c r="Z47" s="164"/>
      <c r="AA47" s="164"/>
      <c r="AB47" s="164"/>
      <c r="AC47" s="164"/>
      <c r="AD47" s="164"/>
      <c r="AE47" s="164"/>
      <c r="AF47" s="164"/>
      <c r="AG47" s="164"/>
      <c r="AH47" s="164"/>
      <c r="AI47" s="164"/>
    </row>
    <row r="48" spans="1:35" s="379" customFormat="1">
      <c r="A48" s="164"/>
      <c r="B48" s="164"/>
      <c r="C48" s="164"/>
      <c r="D48" s="164"/>
      <c r="E48" s="164"/>
      <c r="F48" s="164"/>
      <c r="G48" s="164"/>
      <c r="H48" s="164"/>
      <c r="I48" s="164"/>
      <c r="J48" s="164"/>
      <c r="K48" s="164"/>
      <c r="L48" s="164"/>
      <c r="M48" s="164"/>
      <c r="N48" s="164"/>
      <c r="O48" s="164"/>
      <c r="P48" s="164"/>
      <c r="Q48" s="164"/>
      <c r="R48" s="164"/>
      <c r="S48" s="164"/>
      <c r="T48" s="164"/>
      <c r="U48" s="164"/>
      <c r="V48" s="164"/>
      <c r="W48" s="164"/>
      <c r="X48" s="164"/>
      <c r="Y48" s="164"/>
      <c r="Z48" s="164"/>
      <c r="AA48" s="164"/>
      <c r="AB48" s="164"/>
      <c r="AC48" s="164"/>
      <c r="AD48" s="164"/>
      <c r="AE48" s="164"/>
      <c r="AF48" s="164"/>
      <c r="AG48" s="164"/>
      <c r="AH48" s="164"/>
      <c r="AI48" s="164"/>
    </row>
    <row r="49" spans="1:35" s="379" customFormat="1">
      <c r="A49" s="164"/>
      <c r="B49" s="164"/>
      <c r="C49" s="164"/>
      <c r="D49" s="164"/>
      <c r="E49" s="164"/>
      <c r="F49" s="164"/>
      <c r="G49" s="164"/>
      <c r="H49" s="164"/>
      <c r="I49" s="164"/>
      <c r="J49" s="164"/>
      <c r="K49" s="164"/>
      <c r="L49" s="164"/>
      <c r="M49" s="164"/>
      <c r="N49" s="164"/>
      <c r="O49" s="164"/>
      <c r="P49" s="164"/>
      <c r="Q49" s="164"/>
      <c r="R49" s="164"/>
      <c r="S49" s="164"/>
      <c r="T49" s="164"/>
      <c r="U49" s="164"/>
      <c r="V49" s="164"/>
      <c r="W49" s="164"/>
      <c r="X49" s="164"/>
      <c r="Y49" s="164"/>
      <c r="Z49" s="164"/>
      <c r="AA49" s="164"/>
      <c r="AB49" s="164"/>
      <c r="AC49" s="164"/>
      <c r="AD49" s="164"/>
      <c r="AE49" s="164"/>
      <c r="AF49" s="164"/>
      <c r="AG49" s="164"/>
      <c r="AH49" s="164"/>
      <c r="AI49" s="164"/>
    </row>
    <row r="50" spans="1:35" s="379" customFormat="1">
      <c r="A50" s="164"/>
      <c r="B50" s="164"/>
      <c r="C50" s="164"/>
      <c r="D50" s="164"/>
      <c r="E50" s="164"/>
      <c r="F50" s="164"/>
      <c r="G50" s="164"/>
      <c r="H50" s="164"/>
      <c r="I50" s="164"/>
      <c r="J50" s="164"/>
      <c r="K50" s="164"/>
      <c r="L50" s="164"/>
      <c r="M50" s="164"/>
      <c r="N50" s="164"/>
      <c r="O50" s="164"/>
      <c r="P50" s="164"/>
      <c r="Q50" s="164"/>
      <c r="R50" s="164"/>
      <c r="S50" s="164"/>
      <c r="T50" s="164"/>
      <c r="U50" s="164"/>
      <c r="V50" s="164"/>
      <c r="W50" s="164"/>
      <c r="X50" s="164"/>
      <c r="Y50" s="164"/>
      <c r="Z50" s="164"/>
      <c r="AA50" s="164"/>
      <c r="AB50" s="164"/>
      <c r="AC50" s="164"/>
      <c r="AD50" s="164"/>
      <c r="AE50" s="164"/>
      <c r="AF50" s="164"/>
      <c r="AG50" s="164"/>
      <c r="AH50" s="164"/>
      <c r="AI50" s="164"/>
    </row>
    <row r="51" spans="1:35" s="379" customFormat="1">
      <c r="A51" s="164"/>
      <c r="B51" s="396" t="s">
        <v>584</v>
      </c>
      <c r="C51" s="164"/>
      <c r="D51" s="164"/>
      <c r="E51" s="164"/>
      <c r="F51" s="164"/>
      <c r="G51" s="164"/>
      <c r="H51" s="164"/>
      <c r="I51" s="164"/>
      <c r="J51" s="164"/>
      <c r="K51" s="164"/>
      <c r="L51" s="164"/>
      <c r="M51" s="164"/>
      <c r="N51" s="164"/>
      <c r="O51" s="164"/>
      <c r="P51" s="164"/>
      <c r="Q51" s="164"/>
      <c r="R51" s="164"/>
      <c r="S51" s="164"/>
      <c r="T51" s="164"/>
      <c r="U51" s="164"/>
      <c r="V51" s="164"/>
      <c r="W51" s="164"/>
      <c r="X51" s="164"/>
      <c r="Y51" s="164"/>
      <c r="Z51" s="164"/>
      <c r="AA51" s="164"/>
      <c r="AB51" s="164"/>
      <c r="AC51" s="164"/>
      <c r="AD51" s="164"/>
      <c r="AE51" s="164"/>
      <c r="AF51" s="164"/>
      <c r="AG51" s="164"/>
      <c r="AH51" s="164"/>
      <c r="AI51" s="164"/>
    </row>
    <row r="52" spans="1:35" s="379" customFormat="1">
      <c r="A52" s="164"/>
      <c r="B52" s="164"/>
      <c r="C52" s="164"/>
      <c r="D52" s="164"/>
      <c r="E52" s="164"/>
      <c r="F52" s="164"/>
      <c r="G52" s="164"/>
      <c r="H52" s="164"/>
      <c r="I52" s="164"/>
      <c r="J52" s="164"/>
      <c r="K52" s="164"/>
      <c r="L52" s="164"/>
      <c r="M52" s="164"/>
      <c r="N52" s="164"/>
      <c r="O52" s="164"/>
      <c r="P52" s="164"/>
      <c r="Q52" s="164"/>
      <c r="R52" s="164"/>
      <c r="S52" s="164"/>
      <c r="T52" s="164"/>
      <c r="U52" s="164"/>
      <c r="V52" s="164"/>
      <c r="W52" s="164"/>
      <c r="X52" s="164"/>
      <c r="Y52" s="164"/>
      <c r="Z52" s="164"/>
      <c r="AA52" s="164"/>
      <c r="AB52" s="164"/>
      <c r="AC52" s="164"/>
      <c r="AD52" s="164"/>
      <c r="AE52" s="164"/>
      <c r="AF52" s="164"/>
      <c r="AG52" s="164"/>
      <c r="AH52" s="164"/>
      <c r="AI52" s="164"/>
    </row>
    <row r="53" spans="1:35" s="379" customFormat="1">
      <c r="A53" s="164"/>
      <c r="B53" s="164"/>
      <c r="C53" s="164"/>
      <c r="D53" s="164"/>
      <c r="E53" s="164"/>
      <c r="F53" s="164"/>
      <c r="G53" s="164"/>
      <c r="H53" s="164"/>
      <c r="I53" s="164"/>
      <c r="J53" s="164"/>
      <c r="K53" s="164"/>
      <c r="L53" s="164"/>
      <c r="M53" s="164"/>
      <c r="N53" s="164"/>
      <c r="O53" s="164"/>
      <c r="P53" s="164"/>
      <c r="Q53" s="164"/>
      <c r="R53" s="164"/>
      <c r="S53" s="164"/>
      <c r="T53" s="164"/>
      <c r="U53" s="164"/>
      <c r="V53" s="164"/>
      <c r="W53" s="164"/>
      <c r="X53" s="164"/>
      <c r="Y53" s="164"/>
      <c r="Z53" s="164"/>
      <c r="AA53" s="164"/>
      <c r="AB53" s="164"/>
      <c r="AC53" s="164"/>
      <c r="AD53" s="164"/>
      <c r="AE53" s="164"/>
      <c r="AF53" s="164"/>
      <c r="AG53" s="164"/>
      <c r="AH53" s="164"/>
      <c r="AI53" s="164"/>
    </row>
    <row r="54" spans="1:35" s="379" customFormat="1">
      <c r="A54" s="164"/>
      <c r="B54" s="164"/>
      <c r="C54" s="164"/>
      <c r="D54" s="164"/>
      <c r="E54" s="164"/>
      <c r="F54" s="164"/>
      <c r="G54" s="164"/>
      <c r="H54" s="164"/>
      <c r="I54" s="164"/>
      <c r="J54" s="164"/>
      <c r="K54" s="164"/>
      <c r="L54" s="164"/>
      <c r="M54" s="164"/>
      <c r="N54" s="164"/>
      <c r="O54" s="164"/>
      <c r="P54" s="164"/>
      <c r="Q54" s="164"/>
      <c r="R54" s="164"/>
      <c r="S54" s="164"/>
      <c r="T54" s="164"/>
      <c r="U54" s="164"/>
      <c r="V54" s="164"/>
      <c r="W54" s="164"/>
      <c r="X54" s="164"/>
      <c r="Y54" s="164"/>
      <c r="Z54" s="164"/>
      <c r="AA54" s="164"/>
      <c r="AB54" s="164"/>
      <c r="AC54" s="164"/>
      <c r="AD54" s="164"/>
      <c r="AE54" s="164"/>
      <c r="AF54" s="164"/>
      <c r="AG54" s="164"/>
      <c r="AH54" s="164"/>
      <c r="AI54" s="164"/>
    </row>
    <row r="55" spans="1:35" s="379" customFormat="1">
      <c r="A55" s="164"/>
      <c r="B55" s="164"/>
      <c r="C55" s="164"/>
      <c r="D55" s="164"/>
      <c r="E55" s="164"/>
      <c r="F55" s="164"/>
      <c r="G55" s="164"/>
      <c r="H55" s="164"/>
      <c r="I55" s="164"/>
      <c r="J55" s="164"/>
      <c r="K55" s="164"/>
      <c r="L55" s="164"/>
      <c r="M55" s="164"/>
      <c r="N55" s="164"/>
      <c r="O55" s="164"/>
      <c r="P55" s="164"/>
      <c r="Q55" s="164"/>
      <c r="R55" s="164"/>
      <c r="S55" s="164"/>
      <c r="T55" s="164"/>
      <c r="U55" s="164"/>
      <c r="V55" s="164"/>
      <c r="W55" s="164"/>
      <c r="X55" s="164"/>
      <c r="Y55" s="164"/>
      <c r="Z55" s="164"/>
      <c r="AA55" s="164"/>
      <c r="AB55" s="164"/>
      <c r="AC55" s="164"/>
      <c r="AD55" s="164"/>
      <c r="AE55" s="164"/>
      <c r="AF55" s="164"/>
      <c r="AG55" s="164"/>
      <c r="AH55" s="164"/>
      <c r="AI55" s="164"/>
    </row>
    <row r="56" spans="1:35" s="379" customFormat="1">
      <c r="A56" s="164"/>
      <c r="B56" s="164"/>
      <c r="C56" s="164"/>
      <c r="D56" s="164"/>
      <c r="E56" s="164"/>
      <c r="F56" s="164"/>
      <c r="G56" s="164"/>
      <c r="H56" s="164"/>
      <c r="I56" s="164"/>
      <c r="J56" s="164"/>
      <c r="K56" s="164"/>
      <c r="L56" s="164"/>
      <c r="M56" s="164"/>
      <c r="N56" s="164"/>
      <c r="O56" s="164"/>
      <c r="P56" s="164"/>
      <c r="Q56" s="164"/>
      <c r="R56" s="164"/>
      <c r="S56" s="164"/>
      <c r="T56" s="164"/>
      <c r="U56" s="164"/>
      <c r="V56" s="164"/>
      <c r="W56" s="164"/>
      <c r="X56" s="164"/>
      <c r="Y56" s="164"/>
      <c r="Z56" s="164"/>
      <c r="AA56" s="164"/>
      <c r="AB56" s="164"/>
      <c r="AC56" s="164"/>
      <c r="AD56" s="164"/>
      <c r="AE56" s="164"/>
      <c r="AF56" s="164"/>
      <c r="AG56" s="164"/>
      <c r="AH56" s="164"/>
      <c r="AI56" s="164"/>
    </row>
    <row r="57" spans="1:35" s="379" customFormat="1">
      <c r="A57" s="164"/>
      <c r="B57" s="164"/>
      <c r="C57" s="164"/>
      <c r="D57" s="164"/>
      <c r="E57" s="164"/>
      <c r="F57" s="164"/>
      <c r="G57" s="164"/>
      <c r="H57" s="164"/>
      <c r="I57" s="164"/>
      <c r="J57" s="164"/>
      <c r="K57" s="164"/>
      <c r="L57" s="164"/>
      <c r="M57" s="164"/>
      <c r="N57" s="164"/>
      <c r="O57" s="164"/>
      <c r="P57" s="164"/>
      <c r="Q57" s="164"/>
      <c r="R57" s="164"/>
      <c r="S57" s="164"/>
      <c r="T57" s="164"/>
      <c r="U57" s="164"/>
      <c r="V57" s="164"/>
      <c r="W57" s="164"/>
      <c r="X57" s="164"/>
      <c r="Y57" s="164"/>
      <c r="Z57" s="164"/>
      <c r="AA57" s="164"/>
      <c r="AB57" s="164"/>
      <c r="AC57" s="164"/>
      <c r="AD57" s="164"/>
      <c r="AE57" s="164"/>
      <c r="AF57" s="164"/>
      <c r="AG57" s="164"/>
      <c r="AH57" s="164"/>
      <c r="AI57" s="164"/>
    </row>
    <row r="58" spans="1:35" s="379" customFormat="1">
      <c r="A58" s="164"/>
      <c r="B58" s="164"/>
      <c r="C58" s="164"/>
      <c r="D58" s="164"/>
      <c r="E58" s="164"/>
      <c r="F58" s="164"/>
      <c r="G58" s="164"/>
      <c r="H58" s="164"/>
      <c r="I58" s="164"/>
      <c r="J58" s="164"/>
      <c r="K58" s="164"/>
      <c r="L58" s="164"/>
      <c r="M58" s="164"/>
      <c r="N58" s="164"/>
      <c r="O58" s="164"/>
      <c r="P58" s="164"/>
      <c r="Q58" s="164"/>
      <c r="R58" s="164"/>
      <c r="S58" s="164"/>
      <c r="T58" s="164"/>
      <c r="U58" s="164"/>
      <c r="V58" s="164"/>
      <c r="W58" s="164"/>
      <c r="X58" s="164"/>
      <c r="Y58" s="164"/>
      <c r="Z58" s="164"/>
      <c r="AA58" s="164"/>
      <c r="AB58" s="164"/>
      <c r="AC58" s="164"/>
      <c r="AD58" s="164"/>
      <c r="AE58" s="164"/>
      <c r="AF58" s="164"/>
      <c r="AG58" s="164"/>
      <c r="AH58" s="164"/>
      <c r="AI58" s="164"/>
    </row>
    <row r="59" spans="1:35" s="379" customFormat="1">
      <c r="A59" s="164"/>
      <c r="B59" s="164"/>
      <c r="C59" s="164"/>
      <c r="D59" s="164"/>
      <c r="E59" s="164"/>
      <c r="F59" s="164"/>
      <c r="G59" s="164"/>
      <c r="H59" s="164"/>
      <c r="I59" s="164"/>
      <c r="J59" s="164"/>
      <c r="K59" s="164"/>
      <c r="L59" s="164"/>
      <c r="M59" s="164"/>
      <c r="N59" s="164"/>
      <c r="O59" s="164"/>
      <c r="P59" s="164"/>
      <c r="Q59" s="164"/>
      <c r="R59" s="164"/>
      <c r="S59" s="164"/>
      <c r="T59" s="164"/>
      <c r="U59" s="164"/>
      <c r="V59" s="164"/>
      <c r="W59" s="164"/>
      <c r="X59" s="164"/>
      <c r="Y59" s="164"/>
      <c r="Z59" s="164"/>
      <c r="AA59" s="164"/>
      <c r="AB59" s="164"/>
      <c r="AC59" s="164"/>
      <c r="AD59" s="164"/>
      <c r="AE59" s="164"/>
      <c r="AF59" s="164"/>
      <c r="AG59" s="164"/>
      <c r="AH59" s="164"/>
      <c r="AI59" s="164"/>
    </row>
    <row r="60" spans="1:35" s="379" customFormat="1">
      <c r="A60" s="164"/>
      <c r="B60" s="164"/>
      <c r="C60" s="164"/>
      <c r="D60" s="164"/>
      <c r="E60" s="164"/>
      <c r="F60" s="164"/>
      <c r="G60" s="164"/>
      <c r="H60" s="164"/>
      <c r="I60" s="164"/>
      <c r="J60" s="164"/>
      <c r="K60" s="164"/>
      <c r="L60" s="164"/>
      <c r="M60" s="164"/>
      <c r="N60" s="164"/>
      <c r="O60" s="164"/>
      <c r="P60" s="164"/>
      <c r="Q60" s="164"/>
      <c r="R60" s="164"/>
      <c r="S60" s="164"/>
      <c r="T60" s="164"/>
      <c r="U60" s="164"/>
      <c r="V60" s="164"/>
      <c r="W60" s="164"/>
      <c r="X60" s="164"/>
      <c r="Y60" s="164"/>
      <c r="Z60" s="164"/>
      <c r="AA60" s="164"/>
      <c r="AB60" s="164"/>
      <c r="AC60" s="164"/>
      <c r="AD60" s="164"/>
      <c r="AE60" s="164"/>
      <c r="AF60" s="164"/>
      <c r="AG60" s="164"/>
      <c r="AH60" s="164"/>
      <c r="AI60" s="164"/>
    </row>
    <row r="61" spans="1:35" s="379" customFormat="1">
      <c r="A61" s="164"/>
      <c r="B61" s="164"/>
      <c r="C61" s="164"/>
      <c r="D61" s="164"/>
      <c r="E61" s="164"/>
      <c r="F61" s="164"/>
      <c r="G61" s="164"/>
      <c r="H61" s="164"/>
      <c r="I61" s="164"/>
      <c r="J61" s="164"/>
      <c r="K61" s="164"/>
      <c r="L61" s="164"/>
      <c r="M61" s="164"/>
      <c r="N61" s="164"/>
      <c r="O61" s="164"/>
      <c r="P61" s="164"/>
      <c r="Q61" s="164"/>
      <c r="R61" s="164"/>
      <c r="S61" s="164"/>
      <c r="T61" s="164"/>
      <c r="U61" s="164"/>
      <c r="V61" s="164"/>
      <c r="W61" s="164"/>
      <c r="X61" s="164"/>
      <c r="Y61" s="164"/>
      <c r="Z61" s="164"/>
      <c r="AA61" s="164"/>
      <c r="AB61" s="164"/>
      <c r="AC61" s="164"/>
      <c r="AD61" s="164"/>
      <c r="AE61" s="164"/>
      <c r="AF61" s="164"/>
      <c r="AG61" s="164"/>
      <c r="AH61" s="164"/>
      <c r="AI61" s="164"/>
    </row>
    <row r="62" spans="1:35" s="379" customFormat="1">
      <c r="A62" s="164"/>
      <c r="B62" s="164"/>
      <c r="C62" s="164"/>
      <c r="D62" s="164"/>
      <c r="E62" s="164"/>
      <c r="F62" s="164"/>
      <c r="G62" s="164"/>
      <c r="H62" s="164"/>
      <c r="I62" s="164"/>
      <c r="J62" s="164"/>
      <c r="K62" s="164"/>
      <c r="L62" s="164"/>
      <c r="M62" s="164"/>
      <c r="N62" s="164"/>
      <c r="O62" s="164"/>
      <c r="P62" s="164"/>
      <c r="Q62" s="164"/>
      <c r="R62" s="164"/>
      <c r="S62" s="164"/>
      <c r="T62" s="164"/>
      <c r="U62" s="164"/>
      <c r="V62" s="164"/>
      <c r="W62" s="164"/>
      <c r="X62" s="164"/>
      <c r="Y62" s="164"/>
      <c r="Z62" s="164"/>
      <c r="AA62" s="164"/>
      <c r="AB62" s="164"/>
      <c r="AC62" s="164"/>
      <c r="AD62" s="164"/>
      <c r="AE62" s="164"/>
      <c r="AF62" s="164"/>
      <c r="AG62" s="164"/>
      <c r="AH62" s="164"/>
      <c r="AI62" s="164"/>
    </row>
    <row r="63" spans="1:35" s="379" customFormat="1">
      <c r="A63" s="164"/>
      <c r="B63" s="164"/>
      <c r="C63" s="164"/>
      <c r="D63" s="164"/>
      <c r="E63" s="164"/>
      <c r="F63" s="164"/>
      <c r="G63" s="164"/>
      <c r="H63" s="164"/>
      <c r="I63" s="164"/>
      <c r="J63" s="164"/>
      <c r="K63" s="164"/>
      <c r="L63" s="164"/>
      <c r="M63" s="164"/>
      <c r="N63" s="164"/>
      <c r="O63" s="164"/>
      <c r="P63" s="164"/>
      <c r="Q63" s="164"/>
      <c r="R63" s="164"/>
      <c r="S63" s="164"/>
      <c r="T63" s="164"/>
      <c r="U63" s="164"/>
      <c r="V63" s="164"/>
      <c r="W63" s="164"/>
      <c r="X63" s="164"/>
      <c r="Y63" s="164"/>
      <c r="Z63" s="164"/>
      <c r="AA63" s="164"/>
      <c r="AB63" s="164"/>
      <c r="AC63" s="164"/>
      <c r="AD63" s="164"/>
      <c r="AE63" s="164"/>
      <c r="AF63" s="164"/>
      <c r="AG63" s="164"/>
      <c r="AH63" s="164"/>
      <c r="AI63" s="164"/>
    </row>
    <row r="64" spans="1:35" s="379" customFormat="1">
      <c r="A64" s="164"/>
      <c r="B64" s="164"/>
      <c r="C64" s="164"/>
      <c r="D64" s="164"/>
      <c r="E64" s="164"/>
      <c r="F64" s="164"/>
      <c r="G64" s="164"/>
      <c r="H64" s="164"/>
      <c r="I64" s="164"/>
      <c r="J64" s="164"/>
      <c r="K64" s="164"/>
      <c r="L64" s="164"/>
      <c r="M64" s="164"/>
      <c r="N64" s="164"/>
      <c r="O64" s="164"/>
      <c r="P64" s="164"/>
      <c r="Q64" s="164"/>
      <c r="R64" s="164"/>
      <c r="S64" s="164"/>
      <c r="T64" s="164"/>
      <c r="U64" s="164"/>
      <c r="V64" s="164"/>
      <c r="W64" s="164"/>
      <c r="X64" s="164"/>
      <c r="Y64" s="164"/>
      <c r="Z64" s="164"/>
      <c r="AA64" s="164"/>
      <c r="AB64" s="164"/>
      <c r="AC64" s="164"/>
      <c r="AD64" s="164"/>
      <c r="AE64" s="164"/>
      <c r="AF64" s="164"/>
      <c r="AG64" s="164"/>
      <c r="AH64" s="164"/>
      <c r="AI64" s="164"/>
    </row>
    <row r="65" spans="17:23" s="379" customFormat="1">
      <c r="Q65" s="164"/>
    </row>
    <row r="66" spans="17:23" s="379" customFormat="1">
      <c r="Q66" s="164"/>
    </row>
    <row r="67" spans="17:23" s="379" customFormat="1">
      <c r="Q67" s="164"/>
    </row>
    <row r="68" spans="17:23" s="379" customFormat="1">
      <c r="Q68" s="164"/>
    </row>
    <row r="69" spans="17:23" s="379" customFormat="1">
      <c r="Q69" s="164"/>
    </row>
    <row r="70" spans="17:23" s="379" customFormat="1">
      <c r="Q70" s="164"/>
    </row>
    <row r="71" spans="17:23" s="379" customFormat="1">
      <c r="Q71" s="164"/>
    </row>
    <row r="72" spans="17:23" s="379" customFormat="1">
      <c r="Q72" s="164"/>
      <c r="W72" s="380"/>
    </row>
    <row r="73" spans="17:23" s="379" customFormat="1">
      <c r="Q73" s="164"/>
      <c r="W73" s="380"/>
    </row>
    <row r="74" spans="17:23" s="379" customFormat="1">
      <c r="Q74" s="164"/>
      <c r="W74" s="380"/>
    </row>
    <row r="75" spans="17:23" s="379" customFormat="1">
      <c r="Q75" s="164"/>
      <c r="W75" s="380"/>
    </row>
    <row r="76" spans="17:23" s="379" customFormat="1">
      <c r="Q76" s="164"/>
      <c r="W76" s="380"/>
    </row>
    <row r="77" spans="17:23" s="379" customFormat="1">
      <c r="Q77" s="164"/>
      <c r="W77" s="380"/>
    </row>
    <row r="78" spans="17:23" s="379" customFormat="1">
      <c r="Q78" s="164"/>
      <c r="W78" s="380"/>
    </row>
    <row r="79" spans="17:23" s="379" customFormat="1">
      <c r="Q79" s="164"/>
      <c r="W79" s="380"/>
    </row>
    <row r="80" spans="17:23" s="379" customFormat="1">
      <c r="Q80" s="164"/>
      <c r="W80" s="380"/>
    </row>
    <row r="81" spans="17:23" s="379" customFormat="1">
      <c r="Q81" s="164"/>
      <c r="W81" s="380"/>
    </row>
    <row r="82" spans="17:23" s="379" customFormat="1">
      <c r="Q82" s="164"/>
      <c r="W82" s="380"/>
    </row>
    <row r="83" spans="17:23" s="379" customFormat="1">
      <c r="Q83" s="164"/>
      <c r="W83" s="380"/>
    </row>
    <row r="84" spans="17:23" s="379" customFormat="1">
      <c r="Q84" s="164"/>
      <c r="W84" s="380"/>
    </row>
    <row r="85" spans="17:23" s="379" customFormat="1">
      <c r="Q85" s="164"/>
      <c r="W85" s="380"/>
    </row>
    <row r="86" spans="17:23" s="379" customFormat="1">
      <c r="Q86" s="164"/>
      <c r="W86" s="380"/>
    </row>
    <row r="87" spans="17:23" s="379" customFormat="1">
      <c r="Q87" s="164"/>
      <c r="W87" s="380"/>
    </row>
    <row r="88" spans="17:23" s="379" customFormat="1">
      <c r="Q88" s="164"/>
      <c r="W88" s="380"/>
    </row>
    <row r="89" spans="17:23" s="379" customFormat="1">
      <c r="Q89" s="164"/>
      <c r="W89" s="380"/>
    </row>
    <row r="90" spans="17:23" s="379" customFormat="1">
      <c r="Q90" s="164"/>
      <c r="W90" s="380"/>
    </row>
    <row r="91" spans="17:23" s="379" customFormat="1">
      <c r="Q91" s="164"/>
      <c r="W91" s="380"/>
    </row>
    <row r="92" spans="17:23" s="379" customFormat="1">
      <c r="Q92" s="164"/>
      <c r="W92" s="380"/>
    </row>
    <row r="93" spans="17:23" s="379" customFormat="1">
      <c r="Q93" s="164"/>
      <c r="W93" s="380"/>
    </row>
    <row r="94" spans="17:23" s="379" customFormat="1">
      <c r="Q94" s="164"/>
      <c r="W94" s="380"/>
    </row>
    <row r="95" spans="17:23" s="379" customFormat="1">
      <c r="Q95" s="164"/>
      <c r="W95" s="380"/>
    </row>
    <row r="96" spans="17:23" s="379" customFormat="1">
      <c r="Q96" s="164"/>
      <c r="W96" s="380"/>
    </row>
    <row r="97" spans="17:23" s="379" customFormat="1">
      <c r="Q97" s="164"/>
      <c r="W97" s="380"/>
    </row>
    <row r="98" spans="17:23" s="379" customFormat="1">
      <c r="Q98" s="164"/>
      <c r="W98" s="380"/>
    </row>
    <row r="99" spans="17:23" s="379" customFormat="1">
      <c r="Q99" s="164"/>
      <c r="W99" s="380"/>
    </row>
    <row r="100" spans="17:23" s="379" customFormat="1">
      <c r="Q100" s="164"/>
      <c r="W100" s="380"/>
    </row>
    <row r="101" spans="17:23" s="379" customFormat="1">
      <c r="Q101" s="164"/>
      <c r="W101" s="380"/>
    </row>
    <row r="102" spans="17:23" s="379" customFormat="1">
      <c r="Q102" s="164"/>
      <c r="W102" s="380"/>
    </row>
    <row r="103" spans="17:23" s="379" customFormat="1">
      <c r="Q103" s="164"/>
      <c r="W103" s="380"/>
    </row>
    <row r="104" spans="17:23" s="379" customFormat="1">
      <c r="Q104" s="164"/>
      <c r="W104" s="380"/>
    </row>
    <row r="105" spans="17:23" s="379" customFormat="1">
      <c r="Q105" s="164"/>
      <c r="W105" s="380"/>
    </row>
    <row r="106" spans="17:23" s="379" customFormat="1">
      <c r="Q106" s="164"/>
      <c r="W106" s="380"/>
    </row>
    <row r="107" spans="17:23" s="379" customFormat="1">
      <c r="Q107" s="164"/>
      <c r="W107" s="380"/>
    </row>
  </sheetData>
  <mergeCells count="12">
    <mergeCell ref="B5:B6"/>
    <mergeCell ref="C5:D5"/>
    <mergeCell ref="G5:H5"/>
    <mergeCell ref="J5:L5"/>
    <mergeCell ref="N5:P5"/>
    <mergeCell ref="Z5:Z6"/>
    <mergeCell ref="J19:L19"/>
    <mergeCell ref="R3:X3"/>
    <mergeCell ref="C4:H4"/>
    <mergeCell ref="J4:P4"/>
    <mergeCell ref="R5:R6"/>
    <mergeCell ref="X5:X6"/>
  </mergeCells>
  <hyperlinks>
    <hyperlink ref="B51" r:id="rId1" xr:uid="{F83C9A5D-82F0-490C-92B6-1B8F919D0509}"/>
  </hyperlinks>
  <pageMargins left="0.7" right="0.7" top="0.75" bottom="0.75" header="0.3" footer="0.3"/>
  <pageSetup paperSize="9" orientation="portrait" r:id="rId2"/>
  <drawing r:id="rId3"/>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02390-FE92-430B-BB95-E0BF8139A336}">
  <sheetPr>
    <tabColor rgb="FF00B0F0"/>
  </sheetPr>
  <dimension ref="A1:BA107"/>
  <sheetViews>
    <sheetView zoomScaleNormal="100" workbookViewId="0">
      <selection activeCell="M18" sqref="M18"/>
    </sheetView>
  </sheetViews>
  <sheetFormatPr defaultColWidth="8.88671875" defaultRowHeight="13.8"/>
  <cols>
    <col min="1" max="1" width="8.88671875" style="379"/>
    <col min="2" max="2" width="32.33203125" style="379" customWidth="1"/>
    <col min="3" max="3" width="7.33203125" style="379" customWidth="1"/>
    <col min="4" max="4" width="11.109375" style="379" bestFit="1" customWidth="1"/>
    <col min="5" max="5" width="10.33203125" style="379" bestFit="1" customWidth="1"/>
    <col min="6" max="6" width="16.6640625" style="379" bestFit="1" customWidth="1"/>
    <col min="7" max="7" width="10.33203125" style="379" customWidth="1"/>
    <col min="8" max="8" width="10.5546875" style="379" customWidth="1"/>
    <col min="9" max="10" width="7.88671875" style="379" customWidth="1"/>
    <col min="11" max="11" width="11.6640625" style="379" customWidth="1"/>
    <col min="12" max="12" width="7.88671875" style="379" customWidth="1"/>
    <col min="13" max="13" width="4.109375" style="379" customWidth="1"/>
    <col min="14" max="14" width="9.6640625" style="379" customWidth="1"/>
    <col min="15" max="15" width="12.5546875" style="379" customWidth="1"/>
    <col min="16" max="16" width="11.109375" style="379" customWidth="1"/>
    <col min="17" max="17" width="17.109375" style="164" customWidth="1"/>
    <col min="18" max="18" width="12.6640625" style="379" customWidth="1"/>
    <col min="19" max="19" width="8.5546875" style="379" customWidth="1"/>
    <col min="20" max="20" width="16.88671875" style="379" customWidth="1"/>
    <col min="21" max="21" width="9.109375" style="379" customWidth="1"/>
    <col min="22" max="22" width="16" style="379" customWidth="1"/>
    <col min="23" max="23" width="5.5546875" style="380" bestFit="1" customWidth="1"/>
    <col min="24" max="24" width="19.33203125" style="379" customWidth="1"/>
    <col min="25" max="25" width="8" style="379" customWidth="1"/>
    <col min="26" max="26" width="16.6640625" style="379" customWidth="1"/>
    <col min="27" max="27" width="11.109375" style="379" customWidth="1"/>
    <col min="28" max="28" width="5.6640625" style="379" customWidth="1"/>
    <col min="29" max="29" width="14.33203125" style="379" customWidth="1"/>
    <col min="30" max="30" width="5.6640625" style="379" customWidth="1"/>
    <col min="31" max="31" width="14.33203125" style="379" customWidth="1"/>
    <col min="32" max="32" width="5.6640625" style="379" customWidth="1"/>
    <col min="33" max="33" width="14.33203125" style="379" customWidth="1"/>
    <col min="34" max="34" width="8" style="379" customWidth="1"/>
    <col min="35" max="35" width="6.109375" style="379" customWidth="1"/>
    <col min="36" max="36" width="6.33203125" style="379" customWidth="1"/>
    <col min="37" max="37" width="9.33203125" style="379" customWidth="1"/>
    <col min="38" max="38" width="1.6640625" style="379" customWidth="1"/>
    <col min="39" max="39" width="7" style="379" customWidth="1"/>
    <col min="40" max="40" width="1.6640625" style="379" customWidth="1"/>
    <col min="41" max="41" width="5.5546875" style="379" bestFit="1" customWidth="1"/>
    <col min="42" max="42" width="10.33203125" style="379" customWidth="1"/>
    <col min="43" max="43" width="13.109375" style="379" customWidth="1"/>
    <col min="44" max="45" width="10.33203125" style="379" customWidth="1"/>
    <col min="46" max="49" width="8.88671875" style="379"/>
    <col min="50" max="50" width="51.88671875" style="379" customWidth="1"/>
    <col min="51" max="51" width="7.44140625" style="379" customWidth="1"/>
    <col min="52" max="52" width="10" style="379" customWidth="1"/>
    <col min="53" max="53" width="9.109375" style="380" customWidth="1"/>
    <col min="54" max="54" width="9.109375" style="379" customWidth="1"/>
    <col min="55" max="56" width="9.6640625" style="379" customWidth="1"/>
    <col min="57" max="16384" width="8.88671875" style="379"/>
  </cols>
  <sheetData>
    <row r="1" spans="1:36" s="379" customFormat="1">
      <c r="A1" s="164"/>
      <c r="B1" s="164"/>
      <c r="C1" s="164"/>
      <c r="D1" s="164"/>
      <c r="E1" s="164"/>
      <c r="F1" s="164"/>
      <c r="G1" s="164"/>
      <c r="H1" s="164"/>
      <c r="I1" s="164"/>
      <c r="J1" s="164"/>
      <c r="K1" s="164"/>
      <c r="L1" s="164"/>
      <c r="M1" s="164"/>
      <c r="N1" s="164"/>
      <c r="O1" s="164"/>
      <c r="P1" s="164"/>
      <c r="Q1" s="164"/>
      <c r="R1" s="164"/>
      <c r="S1" s="164"/>
      <c r="T1" s="164"/>
      <c r="U1" s="164"/>
      <c r="V1" s="164"/>
      <c r="W1" s="167"/>
      <c r="X1" s="164"/>
      <c r="Y1" s="164"/>
      <c r="Z1" s="164"/>
      <c r="AA1" s="164"/>
      <c r="AB1" s="164"/>
      <c r="AC1" s="164"/>
      <c r="AD1" s="164"/>
      <c r="AE1" s="164"/>
      <c r="AF1" s="164"/>
      <c r="AG1" s="164"/>
      <c r="AH1" s="164"/>
      <c r="AI1" s="164"/>
      <c r="AJ1" s="164"/>
    </row>
    <row r="2" spans="1:36" s="379" customFormat="1" ht="14.4" thickBot="1">
      <c r="A2" s="164"/>
      <c r="B2" s="164"/>
      <c r="C2" s="164"/>
      <c r="D2" s="164"/>
      <c r="E2" s="164"/>
      <c r="F2" s="164"/>
      <c r="G2" s="164"/>
      <c r="H2" s="164"/>
      <c r="I2" s="164"/>
      <c r="J2" s="164"/>
      <c r="K2" s="164"/>
      <c r="L2" s="164"/>
      <c r="M2" s="164"/>
      <c r="N2" s="164"/>
      <c r="O2" s="164"/>
      <c r="P2" s="164"/>
      <c r="Q2" s="164"/>
      <c r="R2" s="164"/>
      <c r="S2" s="164"/>
      <c r="T2" s="164"/>
      <c r="U2" s="164"/>
      <c r="V2" s="164"/>
      <c r="W2" s="167"/>
      <c r="X2" s="167"/>
      <c r="Y2" s="167"/>
      <c r="Z2" s="167"/>
      <c r="AA2" s="164"/>
      <c r="AB2" s="164"/>
      <c r="AC2" s="164"/>
      <c r="AD2" s="164"/>
      <c r="AE2" s="164"/>
      <c r="AF2" s="164"/>
      <c r="AG2" s="164"/>
      <c r="AH2" s="164"/>
      <c r="AI2" s="164"/>
      <c r="AJ2" s="164"/>
    </row>
    <row r="3" spans="1:36" s="379" customFormat="1" ht="14.4" customHeight="1" thickBot="1">
      <c r="A3" s="164"/>
      <c r="B3" s="417" t="s">
        <v>631</v>
      </c>
      <c r="C3" s="418"/>
      <c r="D3" s="418"/>
      <c r="E3" s="418"/>
      <c r="F3" s="418"/>
      <c r="G3" s="418"/>
      <c r="H3" s="418"/>
      <c r="I3" s="418"/>
      <c r="J3" s="418"/>
      <c r="K3" s="418"/>
      <c r="L3" s="418"/>
      <c r="M3" s="418"/>
      <c r="N3" s="419"/>
      <c r="O3" s="164"/>
      <c r="P3" s="164"/>
      <c r="Q3" s="164"/>
      <c r="R3" s="754" t="s">
        <v>576</v>
      </c>
      <c r="S3" s="755"/>
      <c r="T3" s="755"/>
      <c r="U3" s="755"/>
      <c r="V3" s="755"/>
      <c r="W3" s="755"/>
      <c r="X3" s="756"/>
      <c r="Y3" s="167"/>
      <c r="Z3" s="167"/>
      <c r="AA3" s="164"/>
      <c r="AB3" s="164"/>
      <c r="AC3" s="164"/>
      <c r="AD3" s="164"/>
      <c r="AE3" s="164"/>
      <c r="AF3" s="164"/>
      <c r="AG3" s="164"/>
      <c r="AH3" s="164"/>
      <c r="AI3" s="164"/>
      <c r="AJ3" s="164"/>
    </row>
    <row r="4" spans="1:36" s="379" customFormat="1" ht="15" customHeight="1" thickBot="1">
      <c r="A4" s="164"/>
      <c r="B4" s="420"/>
      <c r="C4" s="836" t="s">
        <v>556</v>
      </c>
      <c r="D4" s="837"/>
      <c r="E4" s="837"/>
      <c r="F4" s="837"/>
      <c r="G4" s="837"/>
      <c r="H4" s="838"/>
      <c r="I4" s="418"/>
      <c r="J4" s="839" t="s">
        <v>557</v>
      </c>
      <c r="K4" s="840"/>
      <c r="L4" s="840"/>
      <c r="M4" s="840"/>
      <c r="N4" s="840"/>
      <c r="O4" s="840"/>
      <c r="P4" s="841"/>
      <c r="Q4" s="164"/>
      <c r="R4" s="164"/>
      <c r="S4" s="164"/>
      <c r="T4" s="164"/>
      <c r="U4" s="164"/>
      <c r="V4" s="164"/>
      <c r="W4" s="167"/>
      <c r="X4" s="184" t="s">
        <v>577</v>
      </c>
      <c r="Y4" s="167"/>
      <c r="Z4" s="184" t="s">
        <v>578</v>
      </c>
      <c r="AA4" s="164"/>
      <c r="AB4" s="164"/>
      <c r="AC4" s="164"/>
      <c r="AD4" s="164"/>
      <c r="AE4" s="164"/>
      <c r="AF4" s="164"/>
      <c r="AG4" s="164"/>
      <c r="AH4" s="164"/>
      <c r="AI4" s="164"/>
      <c r="AJ4" s="164"/>
    </row>
    <row r="5" spans="1:36" s="379" customFormat="1" ht="16.2" customHeight="1">
      <c r="A5" s="164"/>
      <c r="B5" s="764" t="s">
        <v>217</v>
      </c>
      <c r="C5" s="757" t="s">
        <v>722</v>
      </c>
      <c r="D5" s="757"/>
      <c r="E5" s="254" t="s">
        <v>560</v>
      </c>
      <c r="F5" s="254" t="s">
        <v>561</v>
      </c>
      <c r="G5" s="757" t="s">
        <v>433</v>
      </c>
      <c r="H5" s="757"/>
      <c r="I5" s="164"/>
      <c r="J5" s="831" t="s">
        <v>562</v>
      </c>
      <c r="K5" s="831"/>
      <c r="L5" s="831"/>
      <c r="M5" s="421"/>
      <c r="N5" s="831" t="s">
        <v>563</v>
      </c>
      <c r="O5" s="831"/>
      <c r="P5" s="831"/>
      <c r="Q5" s="164"/>
      <c r="R5" s="758" t="s">
        <v>436</v>
      </c>
      <c r="S5" s="164"/>
      <c r="T5" s="381" t="s">
        <v>360</v>
      </c>
      <c r="U5" s="164"/>
      <c r="V5" s="381" t="s">
        <v>361</v>
      </c>
      <c r="W5" s="167"/>
      <c r="X5" s="758" t="s">
        <v>437</v>
      </c>
      <c r="Y5" s="167"/>
      <c r="Z5" s="758" t="s">
        <v>437</v>
      </c>
      <c r="AA5" s="164"/>
      <c r="AB5" s="164"/>
      <c r="AC5" s="164"/>
      <c r="AD5" s="164"/>
      <c r="AE5" s="164"/>
      <c r="AF5" s="164"/>
      <c r="AG5" s="164"/>
      <c r="AH5" s="164"/>
      <c r="AI5" s="164"/>
      <c r="AJ5" s="164"/>
    </row>
    <row r="6" spans="1:36" s="379" customFormat="1" ht="28.2" thickBot="1">
      <c r="A6" s="164"/>
      <c r="B6" s="768"/>
      <c r="C6" s="422" t="s">
        <v>564</v>
      </c>
      <c r="D6" s="163" t="s">
        <v>565</v>
      </c>
      <c r="E6" s="423" t="s">
        <v>301</v>
      </c>
      <c r="F6" s="423" t="s">
        <v>301</v>
      </c>
      <c r="G6" s="423" t="s">
        <v>566</v>
      </c>
      <c r="H6" s="423" t="s">
        <v>567</v>
      </c>
      <c r="I6" s="164"/>
      <c r="J6" s="423" t="s">
        <v>568</v>
      </c>
      <c r="K6" s="423" t="s">
        <v>569</v>
      </c>
      <c r="L6" s="423" t="s">
        <v>570</v>
      </c>
      <c r="M6" s="418"/>
      <c r="N6" s="423" t="s">
        <v>568</v>
      </c>
      <c r="O6" s="423" t="s">
        <v>569</v>
      </c>
      <c r="P6" s="423" t="s">
        <v>570</v>
      </c>
      <c r="Q6" s="164"/>
      <c r="R6" s="842"/>
      <c r="S6" s="164"/>
      <c r="T6" s="382" t="s">
        <v>438</v>
      </c>
      <c r="U6" s="164"/>
      <c r="V6" s="424" t="s">
        <v>423</v>
      </c>
      <c r="W6" s="167"/>
      <c r="X6" s="760"/>
      <c r="Y6" s="167"/>
      <c r="Z6" s="760"/>
      <c r="AA6" s="164"/>
      <c r="AB6" s="164"/>
      <c r="AC6" s="164"/>
      <c r="AD6" s="164"/>
      <c r="AE6" s="164"/>
      <c r="AF6" s="164"/>
      <c r="AG6" s="164"/>
      <c r="AH6" s="164"/>
      <c r="AI6" s="164"/>
      <c r="AJ6" s="164"/>
    </row>
    <row r="7" spans="1:36" s="379" customFormat="1">
      <c r="A7" s="164"/>
      <c r="B7" s="425" t="s">
        <v>587</v>
      </c>
      <c r="C7" s="427">
        <v>1.31</v>
      </c>
      <c r="D7" s="434">
        <v>1.6</v>
      </c>
      <c r="E7" s="435">
        <v>51.3</v>
      </c>
      <c r="F7" s="426">
        <v>1.7</v>
      </c>
      <c r="G7" s="426">
        <v>13.7</v>
      </c>
      <c r="H7" s="426">
        <v>9.6999999999999993</v>
      </c>
      <c r="I7" s="164"/>
      <c r="J7" s="426">
        <f t="shared" ref="J7:J15" si="0">(((E7/100)*($C7-1))/(1+((E7/100)*($C7-1))))*100</f>
        <v>13.720956316920185</v>
      </c>
      <c r="K7" s="436">
        <f>(((E7/100)*($D7-1))/(1+((E7/100)*($D7-1))))*100</f>
        <v>23.535708823979206</v>
      </c>
      <c r="L7" s="426"/>
      <c r="M7" s="164"/>
      <c r="N7" s="426">
        <f>J7/'PAF% (London validation)'!$J$20*$N$16</f>
        <v>9.6879981448164578</v>
      </c>
      <c r="O7" s="436">
        <f>K7/'PAF% (London validation)'!$K$20*$O$16</f>
        <v>14.365905389488965</v>
      </c>
      <c r="P7" s="426"/>
      <c r="Q7" s="164"/>
      <c r="R7" s="383">
        <f t="shared" ref="R7:R15" si="1">1-(J7/100)</f>
        <v>0.86279043683079815</v>
      </c>
      <c r="S7" s="164"/>
      <c r="T7" s="383">
        <f t="shared" ref="T7:T15" si="2">F7/100</f>
        <v>1.7000000000000001E-2</v>
      </c>
      <c r="U7" s="164"/>
      <c r="V7" s="384">
        <f t="shared" ref="V7:V15" si="3">1-T7</f>
        <v>0.98299999999999998</v>
      </c>
      <c r="W7" s="167"/>
      <c r="X7" s="383">
        <f t="shared" ref="X7:X15" si="4">1-((J7/100)*$V7)</f>
        <v>0.86512299940467452</v>
      </c>
      <c r="Y7" s="167"/>
      <c r="Z7" s="383">
        <f>1-((K7/100)*$V7)</f>
        <v>0.76864398226028441</v>
      </c>
      <c r="AA7" s="164"/>
      <c r="AB7" s="164"/>
      <c r="AC7" s="164"/>
      <c r="AD7" s="164"/>
      <c r="AE7" s="164"/>
      <c r="AF7" s="164"/>
      <c r="AG7" s="164"/>
      <c r="AH7" s="164"/>
      <c r="AI7" s="164"/>
      <c r="AJ7" s="164"/>
    </row>
    <row r="8" spans="1:36" s="379" customFormat="1">
      <c r="A8" s="164"/>
      <c r="B8" s="169" t="s">
        <v>588</v>
      </c>
      <c r="C8" s="166">
        <v>1.43</v>
      </c>
      <c r="D8" s="437">
        <v>1.38</v>
      </c>
      <c r="E8" s="438">
        <v>46.3</v>
      </c>
      <c r="F8" s="168">
        <v>1.9</v>
      </c>
      <c r="G8" s="168">
        <v>16.600000000000001</v>
      </c>
      <c r="H8" s="168">
        <v>11.7</v>
      </c>
      <c r="J8" s="168">
        <f t="shared" si="0"/>
        <v>16.603424263399742</v>
      </c>
      <c r="K8" s="439">
        <f t="shared" ref="K8:K15" si="5">(((E8/100)*($D8-1))/(1+((E8/100)*($D8-1))))*100</f>
        <v>14.961647703114098</v>
      </c>
      <c r="L8" s="168"/>
      <c r="M8" s="164"/>
      <c r="N8" s="168">
        <f>J8/'PAF% (London validation)'!$J$20*$N$16</f>
        <v>11.723231219901052</v>
      </c>
      <c r="O8" s="439">
        <f>K8/'PAF% (London validation)'!$K$20*$O$16</f>
        <v>9.1324045934326907</v>
      </c>
      <c r="P8" s="168"/>
      <c r="Q8" s="433"/>
      <c r="R8" s="385">
        <f t="shared" si="1"/>
        <v>0.83396575736600265</v>
      </c>
      <c r="S8" s="164"/>
      <c r="T8" s="385">
        <f t="shared" si="2"/>
        <v>1.9E-2</v>
      </c>
      <c r="U8" s="164"/>
      <c r="V8" s="386">
        <f t="shared" si="3"/>
        <v>0.98099999999999998</v>
      </c>
      <c r="W8" s="167"/>
      <c r="X8" s="385">
        <f t="shared" si="4"/>
        <v>0.83712040797604859</v>
      </c>
      <c r="Y8" s="167"/>
      <c r="Z8" s="385">
        <f>1-((K8/100)*$V8)</f>
        <v>0.85322623603245074</v>
      </c>
      <c r="AA8" s="164"/>
      <c r="AB8" s="164"/>
      <c r="AC8" s="164"/>
      <c r="AD8" s="164"/>
      <c r="AE8" s="164"/>
      <c r="AF8" s="164"/>
      <c r="AG8" s="164"/>
      <c r="AH8" s="164"/>
      <c r="AI8" s="164"/>
      <c r="AJ8" s="164"/>
    </row>
    <row r="9" spans="1:36" s="379" customFormat="1">
      <c r="A9" s="164"/>
      <c r="B9" s="169" t="s">
        <v>589</v>
      </c>
      <c r="C9" s="166">
        <v>1.98</v>
      </c>
      <c r="D9" s="440">
        <v>1.6</v>
      </c>
      <c r="E9" s="438">
        <v>7.4</v>
      </c>
      <c r="F9" s="168">
        <v>18.600000000000001</v>
      </c>
      <c r="G9" s="168">
        <v>6.8</v>
      </c>
      <c r="H9" s="168">
        <v>4.8</v>
      </c>
      <c r="I9" s="164"/>
      <c r="J9" s="168">
        <f t="shared" si="0"/>
        <v>6.7616454704807385</v>
      </c>
      <c r="K9" s="439">
        <f t="shared" si="5"/>
        <v>4.2512447338184618</v>
      </c>
      <c r="L9" s="168"/>
      <c r="M9" s="164"/>
      <c r="N9" s="168">
        <f>J9/'PAF% (London validation)'!$J$20*$N$16</f>
        <v>4.7742159701465843</v>
      </c>
      <c r="O9" s="439">
        <f>K9/'PAF% (London validation)'!$K$20*$O$16</f>
        <v>2.5949071723463626</v>
      </c>
      <c r="P9" s="168"/>
      <c r="Q9" s="433"/>
      <c r="R9" s="385">
        <f t="shared" si="1"/>
        <v>0.93238354529519263</v>
      </c>
      <c r="S9" s="164"/>
      <c r="T9" s="385">
        <f t="shared" si="2"/>
        <v>0.18600000000000003</v>
      </c>
      <c r="U9" s="164"/>
      <c r="V9" s="386">
        <f t="shared" si="3"/>
        <v>0.81399999999999995</v>
      </c>
      <c r="W9" s="167"/>
      <c r="X9" s="385">
        <f t="shared" si="4"/>
        <v>0.94496020587028684</v>
      </c>
      <c r="Y9" s="167"/>
      <c r="Z9" s="385">
        <f t="shared" ref="Z9:Z15" si="6">1-((K9/100)*$V9)</f>
        <v>0.96539486786671769</v>
      </c>
      <c r="AA9" s="164"/>
      <c r="AB9" s="164"/>
      <c r="AC9" s="164"/>
      <c r="AD9" s="164"/>
      <c r="AE9" s="164"/>
      <c r="AF9" s="164"/>
      <c r="AG9" s="164"/>
      <c r="AH9" s="164"/>
      <c r="AI9" s="164"/>
      <c r="AJ9" s="164"/>
    </row>
    <row r="10" spans="1:36" s="379" customFormat="1">
      <c r="A10" s="164"/>
      <c r="B10" s="169" t="s">
        <v>590</v>
      </c>
      <c r="C10" s="166">
        <v>1.76</v>
      </c>
      <c r="D10" s="437">
        <v>1.59</v>
      </c>
      <c r="E10" s="438">
        <v>3.2</v>
      </c>
      <c r="F10" s="168">
        <v>1.8</v>
      </c>
      <c r="G10" s="168">
        <v>2.4</v>
      </c>
      <c r="H10" s="168">
        <v>1.1000000000000001</v>
      </c>
      <c r="I10" s="164"/>
      <c r="J10" s="168">
        <f t="shared" si="0"/>
        <v>2.3742580443611376</v>
      </c>
      <c r="K10" s="439">
        <f t="shared" si="5"/>
        <v>1.8530150753768848</v>
      </c>
      <c r="L10" s="168"/>
      <c r="M10" s="164"/>
      <c r="N10" s="168">
        <f>J10/'PAF% (London validation)'!$J$20*$N$16</f>
        <v>1.6763997346687314</v>
      </c>
      <c r="O10" s="439">
        <f>K10/'PAF% (London validation)'!$K$20*$O$16</f>
        <v>1.1310574691950315</v>
      </c>
      <c r="P10" s="168"/>
      <c r="Q10" s="433"/>
      <c r="R10" s="385">
        <f t="shared" si="1"/>
        <v>0.97625741955638867</v>
      </c>
      <c r="S10" s="164"/>
      <c r="T10" s="385">
        <f t="shared" si="2"/>
        <v>1.8000000000000002E-2</v>
      </c>
      <c r="U10" s="164"/>
      <c r="V10" s="386">
        <f t="shared" si="3"/>
        <v>0.98199999999999998</v>
      </c>
      <c r="W10" s="167"/>
      <c r="X10" s="385">
        <f t="shared" si="4"/>
        <v>0.97668478600437358</v>
      </c>
      <c r="Y10" s="167"/>
      <c r="Z10" s="385">
        <f t="shared" si="6"/>
        <v>0.98180339195979904</v>
      </c>
      <c r="AA10" s="164"/>
      <c r="AB10" s="164"/>
      <c r="AC10" s="164"/>
      <c r="AD10" s="164"/>
      <c r="AE10" s="164"/>
      <c r="AF10" s="164"/>
      <c r="AG10" s="164"/>
      <c r="AH10" s="164"/>
      <c r="AI10" s="164"/>
      <c r="AJ10" s="164"/>
    </row>
    <row r="11" spans="1:36" s="379" customFormat="1">
      <c r="A11" s="164"/>
      <c r="B11" s="165" t="s">
        <v>591</v>
      </c>
      <c r="C11" s="166">
        <v>1.36</v>
      </c>
      <c r="D11" s="440">
        <v>1.5</v>
      </c>
      <c r="E11" s="438">
        <v>6.5</v>
      </c>
      <c r="F11" s="168">
        <v>72.400000000000006</v>
      </c>
      <c r="G11" s="168">
        <v>2.2999999999999998</v>
      </c>
      <c r="H11" s="168">
        <v>1.6</v>
      </c>
      <c r="I11" s="164"/>
      <c r="J11" s="168">
        <f t="shared" si="0"/>
        <v>2.2864959937463363</v>
      </c>
      <c r="K11" s="439">
        <f t="shared" si="5"/>
        <v>3.1476997578692498</v>
      </c>
      <c r="L11" s="168"/>
      <c r="M11" s="164"/>
      <c r="N11" s="168">
        <f>J11/'PAF% (London validation)'!$J$20*$N$16</f>
        <v>1.614433311636468</v>
      </c>
      <c r="O11" s="439">
        <f>K11/'PAF% (London validation)'!$K$20*$O$16</f>
        <v>1.921316976440298</v>
      </c>
      <c r="P11" s="168"/>
      <c r="Q11" s="433"/>
      <c r="R11" s="385">
        <f t="shared" si="1"/>
        <v>0.9771350400625366</v>
      </c>
      <c r="S11" s="164"/>
      <c r="T11" s="385">
        <f t="shared" si="2"/>
        <v>0.72400000000000009</v>
      </c>
      <c r="U11" s="164"/>
      <c r="V11" s="386">
        <f t="shared" si="3"/>
        <v>0.27599999999999991</v>
      </c>
      <c r="W11" s="167"/>
      <c r="X11" s="385">
        <f t="shared" si="4"/>
        <v>0.99368927105726013</v>
      </c>
      <c r="Y11" s="167"/>
      <c r="Z11" s="385">
        <f t="shared" si="6"/>
        <v>0.99131234866828088</v>
      </c>
      <c r="AA11" s="164"/>
      <c r="AB11" s="164"/>
      <c r="AC11" s="164"/>
      <c r="AD11" s="164"/>
      <c r="AE11" s="164"/>
      <c r="AF11" s="164"/>
      <c r="AG11" s="164"/>
      <c r="AH11" s="164"/>
      <c r="AI11" s="164"/>
      <c r="AJ11" s="164"/>
    </row>
    <row r="12" spans="1:36" s="379" customFormat="1">
      <c r="A12" s="164"/>
      <c r="B12" s="165" t="s">
        <v>592</v>
      </c>
      <c r="C12" s="166">
        <v>1.38</v>
      </c>
      <c r="D12" s="440">
        <v>1.6</v>
      </c>
      <c r="E12" s="438">
        <v>11.2</v>
      </c>
      <c r="F12" s="168">
        <v>25.1</v>
      </c>
      <c r="G12" s="168">
        <v>4.0999999999999996</v>
      </c>
      <c r="H12" s="168">
        <v>2.9</v>
      </c>
      <c r="I12" s="164"/>
      <c r="J12" s="168">
        <f t="shared" si="0"/>
        <v>4.0822590546347444</v>
      </c>
      <c r="K12" s="439">
        <f t="shared" si="5"/>
        <v>6.2968515742128943</v>
      </c>
      <c r="L12" s="168"/>
      <c r="M12" s="164"/>
      <c r="N12" s="168">
        <f>J12/'PAF% (London validation)'!$J$20*$N$16</f>
        <v>2.8823733006999883</v>
      </c>
      <c r="O12" s="439">
        <f>K12/'PAF% (London validation)'!$K$20*$O$16</f>
        <v>3.843520271402769</v>
      </c>
      <c r="P12" s="168"/>
      <c r="Q12" s="433"/>
      <c r="R12" s="385">
        <f t="shared" si="1"/>
        <v>0.9591774094536526</v>
      </c>
      <c r="S12" s="164"/>
      <c r="T12" s="385">
        <f t="shared" si="2"/>
        <v>0.251</v>
      </c>
      <c r="U12" s="164"/>
      <c r="V12" s="386">
        <f t="shared" si="3"/>
        <v>0.749</v>
      </c>
      <c r="W12" s="167"/>
      <c r="X12" s="385">
        <f t="shared" si="4"/>
        <v>0.9694238796807858</v>
      </c>
      <c r="Y12" s="167"/>
      <c r="Z12" s="385">
        <f t="shared" si="6"/>
        <v>0.95283658170914542</v>
      </c>
      <c r="AA12" s="164"/>
      <c r="AB12" s="164"/>
      <c r="AC12" s="164"/>
      <c r="AD12" s="164"/>
      <c r="AE12" s="164"/>
      <c r="AF12" s="164"/>
      <c r="AG12" s="164"/>
      <c r="AH12" s="164"/>
      <c r="AI12" s="164"/>
      <c r="AJ12" s="164"/>
    </row>
    <row r="13" spans="1:36" s="379" customFormat="1">
      <c r="A13" s="164"/>
      <c r="B13" s="165" t="s">
        <v>593</v>
      </c>
      <c r="C13" s="166">
        <v>1.35</v>
      </c>
      <c r="D13" s="440">
        <v>1.9</v>
      </c>
      <c r="E13" s="438">
        <v>3.9</v>
      </c>
      <c r="F13" s="168">
        <v>24</v>
      </c>
      <c r="G13" s="168">
        <v>1.3</v>
      </c>
      <c r="H13" s="168">
        <v>1</v>
      </c>
      <c r="I13" s="164"/>
      <c r="J13" s="168">
        <f t="shared" si="0"/>
        <v>1.3466186553544126</v>
      </c>
      <c r="K13" s="439">
        <f t="shared" si="5"/>
        <v>3.3909767172253891</v>
      </c>
      <c r="L13" s="168"/>
      <c r="M13" s="164"/>
      <c r="N13" s="168">
        <f>J13/'PAF% (London validation)'!$J$20*$N$16</f>
        <v>0.95081120685158671</v>
      </c>
      <c r="O13" s="439">
        <f>K13/'PAF% (London validation)'!$K$20*$O$16</f>
        <v>2.0698102216487064</v>
      </c>
      <c r="P13" s="168"/>
      <c r="Q13" s="433"/>
      <c r="R13" s="385">
        <f t="shared" si="1"/>
        <v>0.98653381344645585</v>
      </c>
      <c r="S13" s="164"/>
      <c r="T13" s="385">
        <f t="shared" si="2"/>
        <v>0.24</v>
      </c>
      <c r="U13" s="164"/>
      <c r="V13" s="386">
        <f t="shared" si="3"/>
        <v>0.76</v>
      </c>
      <c r="W13" s="167"/>
      <c r="X13" s="385">
        <f t="shared" si="4"/>
        <v>0.98976569821930649</v>
      </c>
      <c r="Y13" s="167"/>
      <c r="Z13" s="385">
        <f t="shared" si="6"/>
        <v>0.97422857694908704</v>
      </c>
      <c r="AA13" s="164"/>
      <c r="AB13" s="164"/>
      <c r="AC13" s="164"/>
      <c r="AD13" s="164"/>
      <c r="AE13" s="164"/>
      <c r="AF13" s="164"/>
      <c r="AG13" s="164"/>
      <c r="AH13" s="164"/>
      <c r="AI13" s="164"/>
      <c r="AJ13" s="164"/>
    </row>
    <row r="14" spans="1:36" s="379" customFormat="1">
      <c r="A14" s="164"/>
      <c r="B14" s="165" t="s">
        <v>594</v>
      </c>
      <c r="C14" s="166">
        <v>1.3</v>
      </c>
      <c r="D14" s="437">
        <v>1.94</v>
      </c>
      <c r="E14" s="438">
        <v>19.3</v>
      </c>
      <c r="F14" s="168">
        <v>73.7</v>
      </c>
      <c r="G14" s="168">
        <v>5.5</v>
      </c>
      <c r="H14" s="168">
        <v>3.9</v>
      </c>
      <c r="I14" s="164"/>
      <c r="J14" s="168">
        <f t="shared" si="0"/>
        <v>5.4731070989696571</v>
      </c>
      <c r="K14" s="439">
        <f t="shared" si="5"/>
        <v>15.356096900340269</v>
      </c>
      <c r="L14" s="168"/>
      <c r="M14" s="164"/>
      <c r="N14" s="168">
        <f>J14/'PAF% (London validation)'!$J$20*$N$16</f>
        <v>3.8644136892858723</v>
      </c>
      <c r="O14" s="439">
        <f>K14/'PAF% (London validation)'!$K$20*$O$16</f>
        <v>9.3731715017374739</v>
      </c>
      <c r="P14" s="168"/>
      <c r="Q14" s="433"/>
      <c r="R14" s="385">
        <f t="shared" si="1"/>
        <v>0.94526892901030346</v>
      </c>
      <c r="S14" s="164"/>
      <c r="T14" s="385">
        <f t="shared" si="2"/>
        <v>0.73699999999999999</v>
      </c>
      <c r="U14" s="164"/>
      <c r="V14" s="386">
        <f t="shared" si="3"/>
        <v>0.26300000000000001</v>
      </c>
      <c r="W14" s="167"/>
      <c r="X14" s="385">
        <f t="shared" si="4"/>
        <v>0.98560572832970983</v>
      </c>
      <c r="Y14" s="167"/>
      <c r="Z14" s="385">
        <f t="shared" si="6"/>
        <v>0.95961346515210511</v>
      </c>
      <c r="AA14" s="164"/>
      <c r="AB14" s="164"/>
      <c r="AC14" s="164"/>
      <c r="AD14" s="164"/>
      <c r="AE14" s="164"/>
      <c r="AF14" s="164"/>
      <c r="AG14" s="164"/>
      <c r="AH14" s="164"/>
      <c r="AI14" s="164"/>
      <c r="AJ14" s="164"/>
    </row>
    <row r="15" spans="1:36" s="379" customFormat="1" ht="14.4" thickBot="1">
      <c r="A15" s="164"/>
      <c r="B15" s="165" t="s">
        <v>595</v>
      </c>
      <c r="C15" s="166">
        <v>1.01</v>
      </c>
      <c r="D15" s="437">
        <v>1.57</v>
      </c>
      <c r="E15" s="438">
        <v>12.1</v>
      </c>
      <c r="F15" s="168">
        <v>7.9</v>
      </c>
      <c r="G15" s="168">
        <v>0.1</v>
      </c>
      <c r="H15" s="168">
        <v>0.1</v>
      </c>
      <c r="I15" s="164"/>
      <c r="J15" s="168">
        <f t="shared" si="0"/>
        <v>0.12085376694200028</v>
      </c>
      <c r="K15" s="439">
        <f t="shared" si="5"/>
        <v>6.452005201268511</v>
      </c>
      <c r="L15" s="168"/>
      <c r="M15" s="164"/>
      <c r="N15" s="168">
        <f>J15/'PAF% (London validation)'!$J$20*$N$16</f>
        <v>8.5331593723125043E-2</v>
      </c>
      <c r="O15" s="439">
        <f>K15/'PAF% (London validation)'!$K$20*$O$16</f>
        <v>3.9382241251845644</v>
      </c>
      <c r="P15" s="168"/>
      <c r="Q15" s="433"/>
      <c r="R15" s="387">
        <f t="shared" si="1"/>
        <v>0.99879146233058003</v>
      </c>
      <c r="S15" s="164"/>
      <c r="T15" s="385">
        <f t="shared" si="2"/>
        <v>7.9000000000000001E-2</v>
      </c>
      <c r="U15" s="164"/>
      <c r="V15" s="386">
        <f t="shared" si="3"/>
        <v>0.92100000000000004</v>
      </c>
      <c r="W15" s="167"/>
      <c r="X15" s="385">
        <f t="shared" si="4"/>
        <v>0.99888693680646423</v>
      </c>
      <c r="Y15" s="167"/>
      <c r="Z15" s="385">
        <f t="shared" si="6"/>
        <v>0.94057703209631704</v>
      </c>
      <c r="AA15" s="164"/>
      <c r="AB15" s="164"/>
      <c r="AC15" s="164"/>
      <c r="AD15" s="164"/>
      <c r="AE15" s="164"/>
      <c r="AF15" s="164"/>
      <c r="AG15" s="164"/>
      <c r="AH15" s="164"/>
      <c r="AI15" s="164"/>
      <c r="AJ15" s="164"/>
    </row>
    <row r="16" spans="1:36" s="379" customFormat="1">
      <c r="A16" s="164"/>
      <c r="B16" s="170" t="s">
        <v>37</v>
      </c>
      <c r="C16" s="163"/>
      <c r="D16" s="163"/>
      <c r="E16" s="163"/>
      <c r="F16" s="163"/>
      <c r="G16" s="172"/>
      <c r="H16" s="171">
        <v>37.299999999999997</v>
      </c>
      <c r="I16" s="164"/>
      <c r="J16" s="171">
        <f>(1-(R7*R8*R9*R10*R11*R12*R13*R14*R15))*100</f>
        <v>42.824733417171544</v>
      </c>
      <c r="K16" s="171"/>
      <c r="L16" s="171"/>
      <c r="M16" s="172"/>
      <c r="N16" s="171">
        <f>(1-(X7*X8*X9*X10*X11*X12*X13*X14*X15))*100</f>
        <v>37.25920817172986</v>
      </c>
      <c r="O16" s="253">
        <f>(1-(Z7*Z8*Z9*Z10*Z11*Z12*Z13*Z14*Z15))*100</f>
        <v>48.370317720876862</v>
      </c>
      <c r="P16" s="171"/>
      <c r="Q16" s="433"/>
      <c r="R16" s="164"/>
      <c r="S16" s="164"/>
      <c r="T16" s="165"/>
      <c r="U16" s="164"/>
      <c r="V16" s="164"/>
      <c r="W16" s="167"/>
      <c r="X16" s="167"/>
      <c r="Y16" s="167"/>
      <c r="Z16" s="167"/>
      <c r="AA16" s="164"/>
      <c r="AB16" s="164"/>
      <c r="AC16" s="164"/>
      <c r="AD16" s="164"/>
      <c r="AE16" s="164"/>
      <c r="AF16" s="164"/>
      <c r="AG16" s="164"/>
      <c r="AH16" s="164"/>
      <c r="AI16" s="164"/>
      <c r="AJ16" s="164"/>
    </row>
    <row r="17" spans="1:36" s="379" customFormat="1">
      <c r="A17" s="164"/>
      <c r="B17" s="165" t="s">
        <v>443</v>
      </c>
      <c r="C17" s="164"/>
      <c r="D17" s="164"/>
      <c r="E17" s="164"/>
      <c r="F17" s="164"/>
      <c r="G17" s="164"/>
      <c r="I17" s="164"/>
      <c r="J17" s="164"/>
      <c r="K17" s="164"/>
      <c r="L17" s="164"/>
      <c r="M17" s="164"/>
      <c r="N17" s="164"/>
      <c r="O17" s="164"/>
      <c r="P17" s="164"/>
      <c r="Q17" s="164"/>
      <c r="R17" s="164"/>
      <c r="S17" s="164"/>
      <c r="T17" s="165"/>
      <c r="U17" s="164"/>
      <c r="V17" s="164"/>
      <c r="W17" s="164"/>
      <c r="X17" s="164"/>
      <c r="Y17" s="164"/>
      <c r="Z17" s="164"/>
      <c r="AA17" s="164"/>
      <c r="AB17" s="164"/>
      <c r="AC17" s="164"/>
      <c r="AD17" s="164"/>
      <c r="AE17" s="164"/>
      <c r="AF17" s="164"/>
      <c r="AG17" s="164"/>
      <c r="AH17" s="164"/>
      <c r="AI17" s="164"/>
      <c r="AJ17" s="164"/>
    </row>
    <row r="18" spans="1:36" s="379" customFormat="1">
      <c r="A18" s="164"/>
      <c r="B18" s="164"/>
      <c r="C18" s="164"/>
      <c r="D18" s="164"/>
      <c r="E18" s="164"/>
      <c r="F18" s="164"/>
      <c r="G18" s="164"/>
      <c r="H18" s="164"/>
      <c r="I18" s="164"/>
      <c r="J18" s="164"/>
      <c r="K18" s="164"/>
      <c r="L18" s="164"/>
      <c r="M18" s="164"/>
      <c r="N18" s="164"/>
      <c r="O18" s="164"/>
      <c r="P18" s="164"/>
      <c r="Q18" s="164"/>
      <c r="R18" s="164"/>
      <c r="S18" s="164"/>
      <c r="T18" s="164"/>
      <c r="U18" s="164"/>
      <c r="V18" s="164"/>
      <c r="W18" s="164"/>
      <c r="X18" s="164"/>
      <c r="Y18" s="164"/>
      <c r="Z18" s="164"/>
      <c r="AA18" s="164"/>
      <c r="AB18" s="164"/>
      <c r="AC18" s="164"/>
      <c r="AD18" s="164"/>
      <c r="AE18" s="164"/>
      <c r="AF18" s="164"/>
      <c r="AG18" s="164"/>
      <c r="AH18" s="164"/>
      <c r="AI18" s="164"/>
      <c r="AJ18" s="164"/>
    </row>
    <row r="19" spans="1:36" s="379" customFormat="1">
      <c r="A19" s="164"/>
      <c r="B19" s="164"/>
      <c r="C19" s="164"/>
      <c r="D19" s="164"/>
      <c r="E19" s="164"/>
      <c r="F19" s="164"/>
      <c r="G19" s="183" t="s">
        <v>596</v>
      </c>
      <c r="H19" s="164"/>
      <c r="I19" s="164"/>
      <c r="J19" s="832" t="s">
        <v>444</v>
      </c>
      <c r="K19" s="832"/>
      <c r="L19" s="832"/>
      <c r="M19" s="164"/>
      <c r="N19" s="164"/>
      <c r="O19" s="164"/>
      <c r="P19" s="164"/>
      <c r="Q19" s="164"/>
      <c r="R19" s="164"/>
      <c r="S19" s="164"/>
      <c r="T19" s="164"/>
      <c r="U19" s="164"/>
      <c r="V19" s="164"/>
      <c r="W19" s="164"/>
      <c r="X19" s="164"/>
      <c r="Y19" s="164"/>
      <c r="Z19" s="164"/>
      <c r="AA19" s="164"/>
      <c r="AB19" s="164"/>
      <c r="AC19" s="164"/>
      <c r="AD19" s="164"/>
      <c r="AE19" s="164"/>
      <c r="AF19" s="164"/>
      <c r="AG19" s="164"/>
      <c r="AH19" s="164"/>
      <c r="AI19" s="164"/>
      <c r="AJ19" s="164"/>
    </row>
    <row r="20" spans="1:36" s="379" customFormat="1">
      <c r="A20" s="164"/>
      <c r="B20" s="164"/>
      <c r="C20" s="164"/>
      <c r="D20" s="164"/>
      <c r="E20" s="164"/>
      <c r="F20" s="164"/>
      <c r="G20" s="168">
        <f>SUM('PAF% (London validation)'!G7:G15)</f>
        <v>52.8</v>
      </c>
      <c r="H20" s="164"/>
      <c r="I20" s="164"/>
      <c r="J20" s="168">
        <f>SUM('PAF% (London validation)'!J7:J15)</f>
        <v>52.769618664808945</v>
      </c>
      <c r="K20" s="168">
        <f>SUM('PAF% (London validation)'!K7:K15)</f>
        <v>79.245246487204966</v>
      </c>
      <c r="L20" s="168">
        <f>SUM('PAF% (London validation)'!L7:L15)</f>
        <v>0</v>
      </c>
      <c r="M20" s="164"/>
      <c r="N20" s="164"/>
      <c r="O20" s="164"/>
      <c r="P20" s="164"/>
      <c r="Q20" s="164"/>
      <c r="R20" s="164"/>
      <c r="S20" s="164"/>
      <c r="T20" s="164"/>
      <c r="U20" s="164"/>
      <c r="V20" s="164"/>
      <c r="W20" s="164"/>
      <c r="X20" s="164"/>
      <c r="Y20" s="164"/>
      <c r="Z20" s="164"/>
      <c r="AA20" s="164"/>
      <c r="AB20" s="164"/>
      <c r="AC20" s="164"/>
      <c r="AD20" s="164"/>
      <c r="AE20" s="164"/>
      <c r="AF20" s="164"/>
      <c r="AG20" s="164"/>
      <c r="AH20" s="164"/>
      <c r="AI20" s="164"/>
    </row>
    <row r="21" spans="1:36" s="379" customFormat="1">
      <c r="A21" s="164"/>
      <c r="B21" s="429" t="s">
        <v>586</v>
      </c>
      <c r="C21" s="164"/>
      <c r="D21" s="164"/>
      <c r="E21" s="164"/>
      <c r="F21" s="164"/>
      <c r="G21" s="164"/>
      <c r="H21" s="164"/>
      <c r="I21" s="164"/>
      <c r="J21" s="164"/>
      <c r="K21" s="164"/>
      <c r="L21" s="164"/>
      <c r="M21" s="164"/>
      <c r="N21" s="164"/>
      <c r="O21" s="164"/>
      <c r="P21" s="164"/>
      <c r="Q21" s="164"/>
      <c r="R21" s="164"/>
      <c r="S21" s="164"/>
      <c r="T21" s="164"/>
      <c r="U21" s="164"/>
      <c r="V21" s="164"/>
      <c r="W21" s="164"/>
      <c r="X21" s="164"/>
      <c r="Y21" s="164"/>
      <c r="Z21" s="164"/>
      <c r="AA21" s="164"/>
      <c r="AB21" s="164"/>
      <c r="AC21" s="164"/>
      <c r="AD21" s="164"/>
      <c r="AE21" s="164"/>
      <c r="AF21" s="164"/>
      <c r="AG21" s="164"/>
      <c r="AH21" s="164"/>
      <c r="AI21" s="164"/>
    </row>
    <row r="22" spans="1:36" s="379" customFormat="1">
      <c r="A22" s="164"/>
      <c r="B22" s="164"/>
      <c r="C22" s="164"/>
      <c r="D22" s="164"/>
      <c r="E22" s="164"/>
      <c r="F22" s="164"/>
      <c r="G22" s="164"/>
      <c r="H22" s="164"/>
      <c r="I22" s="164"/>
      <c r="J22" s="164"/>
      <c r="K22" s="164"/>
      <c r="L22" s="164"/>
      <c r="M22" s="164"/>
      <c r="N22" s="164"/>
      <c r="O22" s="164"/>
      <c r="P22" s="164"/>
      <c r="Q22" s="164"/>
      <c r="R22" s="164"/>
      <c r="S22" s="164"/>
      <c r="T22" s="164"/>
      <c r="U22" s="164"/>
      <c r="V22" s="164"/>
      <c r="W22" s="164"/>
      <c r="X22" s="164"/>
      <c r="Y22" s="164"/>
      <c r="Z22" s="164"/>
      <c r="AA22" s="164"/>
      <c r="AB22" s="164"/>
      <c r="AC22" s="164"/>
      <c r="AD22" s="164"/>
      <c r="AE22" s="164"/>
      <c r="AF22" s="164"/>
      <c r="AG22" s="164"/>
      <c r="AH22" s="164"/>
      <c r="AI22" s="164"/>
    </row>
    <row r="23" spans="1:36" s="379" customFormat="1">
      <c r="A23" s="164"/>
      <c r="B23" s="164"/>
      <c r="C23" s="164"/>
      <c r="D23" s="164"/>
      <c r="E23" s="164"/>
      <c r="F23" s="164"/>
      <c r="G23" s="164"/>
      <c r="H23" s="164"/>
      <c r="I23" s="164"/>
      <c r="J23" s="164"/>
      <c r="K23" s="164"/>
      <c r="L23" s="164"/>
      <c r="M23" s="164"/>
      <c r="N23" s="164"/>
      <c r="O23" s="164"/>
      <c r="P23" s="164"/>
      <c r="Q23" s="164"/>
      <c r="R23" s="164"/>
      <c r="S23" s="164"/>
      <c r="T23" s="164"/>
      <c r="U23" s="164"/>
      <c r="V23" s="164"/>
      <c r="W23" s="164"/>
      <c r="X23" s="164"/>
      <c r="Y23" s="164"/>
      <c r="Z23" s="164"/>
      <c r="AA23" s="164"/>
      <c r="AB23" s="164"/>
      <c r="AC23" s="164"/>
      <c r="AD23" s="164"/>
      <c r="AE23" s="164"/>
      <c r="AF23" s="164"/>
      <c r="AG23" s="164"/>
      <c r="AH23" s="164"/>
      <c r="AI23" s="164"/>
    </row>
    <row r="24" spans="1:36" s="379" customFormat="1">
      <c r="A24" s="164"/>
      <c r="B24" s="164"/>
      <c r="C24" s="164"/>
      <c r="D24" s="164"/>
      <c r="E24" s="164"/>
      <c r="F24" s="164"/>
      <c r="G24" s="164"/>
      <c r="H24" s="164"/>
      <c r="I24" s="164"/>
      <c r="J24" s="164"/>
      <c r="K24" s="164"/>
      <c r="L24" s="164"/>
      <c r="M24" s="164"/>
      <c r="N24" s="164"/>
      <c r="O24" s="164"/>
      <c r="P24" s="164"/>
      <c r="Q24" s="164"/>
      <c r="R24" s="164"/>
      <c r="S24" s="164"/>
      <c r="T24" s="164"/>
      <c r="U24" s="164"/>
      <c r="V24" s="164"/>
      <c r="W24" s="164"/>
      <c r="X24" s="164"/>
      <c r="Y24" s="164"/>
      <c r="Z24" s="164"/>
      <c r="AA24" s="164"/>
      <c r="AB24" s="164"/>
      <c r="AC24" s="164"/>
      <c r="AD24" s="164"/>
      <c r="AE24" s="164"/>
      <c r="AF24" s="164"/>
      <c r="AG24" s="164"/>
      <c r="AH24" s="164"/>
      <c r="AI24" s="164"/>
    </row>
    <row r="25" spans="1:36" s="379" customFormat="1">
      <c r="A25" s="164"/>
      <c r="B25" s="164"/>
      <c r="C25" s="164"/>
      <c r="D25" s="164"/>
      <c r="E25" s="164"/>
      <c r="F25" s="164"/>
      <c r="G25" s="164"/>
      <c r="H25" s="164"/>
      <c r="I25" s="164"/>
      <c r="J25" s="164"/>
      <c r="K25" s="164"/>
      <c r="L25" s="164"/>
      <c r="M25" s="164"/>
      <c r="N25" s="164"/>
      <c r="O25" s="164"/>
      <c r="P25" s="164"/>
      <c r="Q25" s="164"/>
      <c r="R25" s="164"/>
      <c r="S25" s="164"/>
      <c r="T25" s="164"/>
      <c r="U25" s="164"/>
      <c r="V25" s="164"/>
      <c r="W25" s="164"/>
      <c r="X25" s="164"/>
      <c r="Y25" s="164"/>
      <c r="Z25" s="164"/>
      <c r="AA25" s="164"/>
      <c r="AB25" s="164"/>
      <c r="AC25" s="164"/>
      <c r="AD25" s="164"/>
      <c r="AE25" s="164"/>
      <c r="AF25" s="164"/>
      <c r="AG25" s="164"/>
      <c r="AH25" s="164"/>
      <c r="AI25" s="164"/>
    </row>
    <row r="26" spans="1:36" s="379" customFormat="1">
      <c r="A26" s="164"/>
      <c r="B26" s="164"/>
      <c r="C26" s="164"/>
      <c r="D26" s="164"/>
      <c r="E26" s="164"/>
      <c r="F26" s="164"/>
      <c r="G26" s="164"/>
      <c r="H26" s="164"/>
      <c r="I26" s="164"/>
      <c r="J26" s="164"/>
      <c r="K26" s="164"/>
      <c r="L26" s="164"/>
      <c r="M26" s="164"/>
      <c r="N26" s="164"/>
      <c r="O26" s="164"/>
      <c r="P26" s="164"/>
      <c r="Q26" s="164"/>
      <c r="R26" s="164"/>
      <c r="S26" s="164"/>
      <c r="T26" s="164"/>
      <c r="U26" s="164"/>
      <c r="V26" s="164"/>
      <c r="W26" s="164"/>
      <c r="X26" s="164"/>
      <c r="Y26" s="164"/>
      <c r="Z26" s="164"/>
      <c r="AA26" s="164"/>
      <c r="AB26" s="164"/>
      <c r="AC26" s="164"/>
      <c r="AD26" s="164"/>
      <c r="AE26" s="164"/>
      <c r="AF26" s="164"/>
      <c r="AG26" s="164"/>
      <c r="AH26" s="164"/>
      <c r="AI26" s="164"/>
    </row>
    <row r="27" spans="1:36" s="379" customFormat="1">
      <c r="A27" s="164"/>
      <c r="B27" s="164"/>
      <c r="C27" s="164"/>
      <c r="D27" s="164"/>
      <c r="E27" s="164"/>
      <c r="F27" s="164"/>
      <c r="G27" s="164"/>
      <c r="H27" s="164"/>
      <c r="I27" s="164"/>
      <c r="J27" s="164"/>
      <c r="K27" s="164"/>
      <c r="L27" s="164"/>
      <c r="M27" s="164"/>
      <c r="N27" s="164"/>
      <c r="O27" s="164"/>
      <c r="P27" s="164"/>
      <c r="Q27" s="164"/>
      <c r="R27" s="164"/>
      <c r="S27" s="164"/>
      <c r="T27" s="164"/>
      <c r="U27" s="164"/>
      <c r="V27" s="164"/>
      <c r="W27" s="164"/>
      <c r="X27" s="164"/>
      <c r="Y27" s="164"/>
      <c r="Z27" s="164"/>
      <c r="AA27" s="164"/>
      <c r="AB27" s="164"/>
      <c r="AC27" s="164"/>
      <c r="AD27" s="164"/>
      <c r="AE27" s="164"/>
      <c r="AF27" s="164"/>
      <c r="AG27" s="164"/>
      <c r="AH27" s="164"/>
      <c r="AI27" s="164"/>
    </row>
    <row r="28" spans="1:36" s="379" customFormat="1">
      <c r="A28" s="164"/>
      <c r="B28" s="164"/>
      <c r="C28" s="164"/>
      <c r="D28" s="164"/>
      <c r="E28" s="164"/>
      <c r="F28" s="164"/>
      <c r="G28" s="164"/>
      <c r="H28" s="164"/>
      <c r="I28" s="164"/>
      <c r="J28" s="164"/>
      <c r="K28" s="164"/>
      <c r="L28" s="164"/>
      <c r="M28" s="164"/>
      <c r="N28" s="164"/>
      <c r="O28" s="164"/>
      <c r="P28" s="164"/>
      <c r="Q28" s="164"/>
      <c r="R28" s="164"/>
      <c r="S28" s="164"/>
      <c r="T28" s="164"/>
      <c r="U28" s="164"/>
      <c r="V28" s="164"/>
      <c r="W28" s="164"/>
      <c r="X28" s="164"/>
      <c r="Y28" s="164"/>
      <c r="Z28" s="164"/>
      <c r="AA28" s="164"/>
      <c r="AB28" s="164"/>
      <c r="AC28" s="164"/>
      <c r="AD28" s="164"/>
      <c r="AE28" s="164"/>
      <c r="AF28" s="164"/>
      <c r="AG28" s="164"/>
      <c r="AH28" s="164"/>
      <c r="AI28" s="164"/>
    </row>
    <row r="29" spans="1:36" s="379" customFormat="1">
      <c r="A29" s="164"/>
      <c r="B29" s="164"/>
      <c r="C29" s="164"/>
      <c r="D29" s="164"/>
      <c r="E29" s="164"/>
      <c r="F29" s="164"/>
      <c r="G29" s="164"/>
      <c r="H29" s="164"/>
      <c r="I29" s="164"/>
      <c r="J29" s="164"/>
      <c r="K29" s="164"/>
      <c r="L29" s="164"/>
      <c r="M29" s="164"/>
      <c r="N29" s="164"/>
      <c r="O29" s="164"/>
      <c r="P29" s="164"/>
      <c r="Q29" s="164"/>
      <c r="R29" s="164"/>
      <c r="S29" s="164"/>
      <c r="T29" s="164"/>
      <c r="U29" s="164"/>
      <c r="V29" s="164"/>
      <c r="W29" s="164"/>
      <c r="X29" s="164"/>
      <c r="Y29" s="164"/>
      <c r="Z29" s="164"/>
      <c r="AA29" s="164"/>
      <c r="AB29" s="164"/>
      <c r="AC29" s="164"/>
      <c r="AD29" s="164"/>
      <c r="AE29" s="164"/>
      <c r="AF29" s="164"/>
      <c r="AG29" s="164"/>
      <c r="AH29" s="164"/>
      <c r="AI29" s="164"/>
    </row>
    <row r="30" spans="1:36" s="379" customFormat="1">
      <c r="A30" s="164"/>
      <c r="B30" s="164"/>
      <c r="C30" s="164"/>
      <c r="D30" s="164"/>
      <c r="E30" s="164"/>
      <c r="F30" s="164"/>
      <c r="G30" s="164"/>
      <c r="H30" s="164"/>
      <c r="I30" s="164"/>
      <c r="J30" s="164"/>
      <c r="K30" s="164"/>
      <c r="L30" s="164"/>
      <c r="M30" s="164"/>
      <c r="N30" s="164"/>
      <c r="O30" s="164"/>
      <c r="P30" s="164"/>
      <c r="Q30" s="164"/>
      <c r="R30" s="164"/>
      <c r="S30" s="164"/>
      <c r="T30" s="164"/>
      <c r="U30" s="164"/>
      <c r="V30" s="164"/>
      <c r="W30" s="164"/>
      <c r="X30" s="164"/>
      <c r="Y30" s="164"/>
      <c r="Z30" s="164"/>
      <c r="AA30" s="164"/>
      <c r="AB30" s="164"/>
      <c r="AC30" s="164"/>
      <c r="AD30" s="164"/>
      <c r="AE30" s="164"/>
      <c r="AF30" s="164"/>
      <c r="AG30" s="164"/>
      <c r="AH30" s="164"/>
      <c r="AI30" s="164"/>
    </row>
    <row r="31" spans="1:36" s="379" customFormat="1">
      <c r="A31" s="164"/>
      <c r="B31" s="164"/>
      <c r="C31" s="164"/>
      <c r="D31" s="164"/>
      <c r="E31" s="164"/>
      <c r="F31" s="164"/>
      <c r="G31" s="164"/>
      <c r="H31" s="164"/>
      <c r="I31" s="164"/>
      <c r="J31" s="164"/>
      <c r="K31" s="164"/>
      <c r="L31" s="164"/>
      <c r="M31" s="164"/>
      <c r="N31" s="164"/>
      <c r="O31" s="164"/>
      <c r="P31" s="164"/>
      <c r="Q31" s="164"/>
      <c r="R31" s="164"/>
      <c r="S31" s="164"/>
      <c r="T31" s="164"/>
      <c r="U31" s="164"/>
      <c r="V31" s="164"/>
      <c r="W31" s="164"/>
      <c r="X31" s="164"/>
      <c r="Y31" s="164"/>
      <c r="Z31" s="164"/>
      <c r="AA31" s="164"/>
      <c r="AB31" s="164"/>
      <c r="AC31" s="164"/>
      <c r="AD31" s="164"/>
      <c r="AE31" s="164"/>
      <c r="AF31" s="164"/>
      <c r="AG31" s="164"/>
      <c r="AH31" s="164"/>
      <c r="AI31" s="164"/>
    </row>
    <row r="32" spans="1:36" s="379" customFormat="1">
      <c r="A32" s="164"/>
      <c r="B32" s="164"/>
      <c r="C32" s="164"/>
      <c r="D32" s="164"/>
      <c r="E32" s="164"/>
      <c r="F32" s="164"/>
      <c r="G32" s="164"/>
      <c r="H32" s="164"/>
      <c r="I32" s="164"/>
      <c r="J32" s="164"/>
      <c r="K32" s="164"/>
      <c r="L32" s="164"/>
      <c r="M32" s="164"/>
      <c r="N32" s="164"/>
      <c r="O32" s="164"/>
      <c r="P32" s="164"/>
      <c r="Q32" s="164"/>
      <c r="R32" s="164"/>
      <c r="S32" s="164"/>
      <c r="T32" s="164"/>
      <c r="U32" s="164"/>
      <c r="V32" s="164"/>
      <c r="W32" s="164"/>
      <c r="X32" s="164"/>
      <c r="Y32" s="164"/>
      <c r="Z32" s="164"/>
      <c r="AA32" s="164"/>
      <c r="AB32" s="164"/>
      <c r="AC32" s="164"/>
      <c r="AD32" s="164"/>
      <c r="AE32" s="164"/>
      <c r="AF32" s="164"/>
      <c r="AG32" s="164"/>
      <c r="AH32" s="164"/>
      <c r="AI32" s="164"/>
    </row>
    <row r="33" spans="1:35" s="379" customFormat="1">
      <c r="A33" s="164"/>
      <c r="B33" s="164"/>
      <c r="C33" s="164"/>
      <c r="D33" s="164"/>
      <c r="E33" s="164"/>
      <c r="F33" s="164"/>
      <c r="G33" s="164"/>
      <c r="H33" s="164"/>
      <c r="I33" s="164"/>
      <c r="J33" s="164"/>
      <c r="K33" s="164"/>
      <c r="L33" s="164"/>
      <c r="M33" s="164"/>
      <c r="N33" s="164"/>
      <c r="O33" s="164"/>
      <c r="P33" s="164"/>
      <c r="Q33" s="164"/>
      <c r="R33" s="164"/>
      <c r="S33" s="164"/>
      <c r="T33" s="164"/>
      <c r="U33" s="164"/>
      <c r="V33" s="164"/>
      <c r="W33" s="164"/>
      <c r="X33" s="164"/>
      <c r="Y33" s="164"/>
      <c r="Z33" s="164"/>
      <c r="AA33" s="164"/>
      <c r="AB33" s="164"/>
      <c r="AC33" s="164"/>
      <c r="AD33" s="164"/>
      <c r="AE33" s="164"/>
      <c r="AF33" s="164"/>
      <c r="AG33" s="164"/>
      <c r="AH33" s="164"/>
      <c r="AI33" s="164"/>
    </row>
    <row r="34" spans="1:35" s="379" customFormat="1">
      <c r="A34" s="164"/>
      <c r="B34" s="164"/>
      <c r="C34" s="164"/>
      <c r="D34" s="164"/>
      <c r="E34" s="164"/>
      <c r="F34" s="164"/>
      <c r="G34" s="164"/>
      <c r="H34" s="164"/>
      <c r="I34" s="164"/>
      <c r="J34" s="164"/>
      <c r="K34" s="164"/>
      <c r="L34" s="164"/>
      <c r="M34" s="164"/>
      <c r="N34" s="164"/>
      <c r="O34" s="164"/>
      <c r="P34" s="164"/>
      <c r="Q34" s="164"/>
      <c r="R34" s="164"/>
      <c r="S34" s="164"/>
      <c r="T34" s="164"/>
      <c r="U34" s="164"/>
      <c r="V34" s="164"/>
      <c r="W34" s="164"/>
      <c r="X34" s="164"/>
      <c r="Y34" s="164"/>
      <c r="Z34" s="164"/>
      <c r="AA34" s="164"/>
      <c r="AB34" s="164"/>
      <c r="AC34" s="164"/>
      <c r="AD34" s="164"/>
      <c r="AE34" s="164"/>
      <c r="AF34" s="164"/>
      <c r="AG34" s="164"/>
      <c r="AH34" s="164"/>
      <c r="AI34" s="164"/>
    </row>
    <row r="35" spans="1:35" s="379" customFormat="1">
      <c r="A35" s="164"/>
      <c r="B35" s="164"/>
      <c r="C35" s="164"/>
      <c r="D35" s="164"/>
      <c r="E35" s="164"/>
      <c r="F35" s="164"/>
      <c r="G35" s="164"/>
      <c r="H35" s="164"/>
      <c r="I35" s="164"/>
      <c r="J35" s="164"/>
      <c r="K35" s="164"/>
      <c r="L35" s="164"/>
      <c r="M35" s="164"/>
      <c r="N35" s="164"/>
      <c r="O35" s="164"/>
      <c r="P35" s="164"/>
      <c r="Q35" s="164"/>
      <c r="R35" s="164"/>
      <c r="S35" s="164"/>
      <c r="T35" s="164"/>
      <c r="U35" s="164"/>
      <c r="V35" s="164"/>
      <c r="W35" s="164"/>
      <c r="X35" s="164"/>
      <c r="Y35" s="164"/>
      <c r="Z35" s="164"/>
      <c r="AA35" s="164"/>
      <c r="AB35" s="164"/>
      <c r="AC35" s="164"/>
      <c r="AD35" s="164"/>
      <c r="AE35" s="164"/>
      <c r="AF35" s="164"/>
      <c r="AG35" s="164"/>
      <c r="AH35" s="164"/>
      <c r="AI35" s="164"/>
    </row>
    <row r="36" spans="1:35" s="379" customFormat="1">
      <c r="A36" s="164"/>
      <c r="B36" s="164"/>
      <c r="C36" s="164"/>
      <c r="D36" s="164"/>
      <c r="E36" s="164"/>
      <c r="F36" s="164"/>
      <c r="G36" s="164"/>
      <c r="H36" s="164"/>
      <c r="I36" s="164"/>
      <c r="J36" s="164"/>
      <c r="K36" s="164"/>
      <c r="L36" s="164"/>
      <c r="M36" s="164"/>
      <c r="N36" s="164"/>
      <c r="O36" s="164"/>
      <c r="P36" s="164"/>
      <c r="Q36" s="164"/>
      <c r="R36" s="164"/>
      <c r="S36" s="164"/>
      <c r="T36" s="164"/>
      <c r="U36" s="164"/>
      <c r="V36" s="164"/>
      <c r="W36" s="164"/>
      <c r="X36" s="164"/>
      <c r="Y36" s="164"/>
      <c r="Z36" s="164"/>
      <c r="AA36" s="164"/>
      <c r="AB36" s="164"/>
      <c r="AC36" s="164"/>
      <c r="AD36" s="164"/>
      <c r="AE36" s="164"/>
      <c r="AF36" s="164"/>
      <c r="AG36" s="164"/>
      <c r="AH36" s="164"/>
      <c r="AI36" s="164"/>
    </row>
    <row r="37" spans="1:35" s="379" customFormat="1">
      <c r="A37" s="164"/>
      <c r="B37" s="164"/>
      <c r="C37" s="164"/>
      <c r="D37" s="164"/>
      <c r="E37" s="164"/>
      <c r="F37" s="164"/>
      <c r="G37" s="164"/>
      <c r="H37" s="164"/>
      <c r="I37" s="164"/>
      <c r="J37" s="164"/>
      <c r="K37" s="164"/>
      <c r="L37" s="164"/>
      <c r="M37" s="164"/>
      <c r="N37" s="164"/>
      <c r="O37" s="164"/>
      <c r="P37" s="164"/>
      <c r="Q37" s="164"/>
      <c r="R37" s="164"/>
      <c r="S37" s="164"/>
      <c r="T37" s="164"/>
      <c r="U37" s="164"/>
      <c r="V37" s="164"/>
      <c r="W37" s="164"/>
      <c r="X37" s="164"/>
      <c r="Y37" s="164"/>
      <c r="Z37" s="164"/>
      <c r="AA37" s="164"/>
      <c r="AB37" s="164"/>
      <c r="AC37" s="164"/>
      <c r="AD37" s="164"/>
      <c r="AE37" s="164"/>
      <c r="AF37" s="164"/>
      <c r="AG37" s="164"/>
      <c r="AH37" s="164"/>
      <c r="AI37" s="164"/>
    </row>
    <row r="38" spans="1:35" s="379" customFormat="1">
      <c r="A38" s="164"/>
      <c r="B38" s="164"/>
      <c r="C38" s="164"/>
      <c r="D38" s="164"/>
      <c r="E38" s="164"/>
      <c r="F38" s="164"/>
      <c r="G38" s="164"/>
      <c r="H38" s="164"/>
      <c r="I38" s="164"/>
      <c r="J38" s="164"/>
      <c r="K38" s="164"/>
      <c r="L38" s="164"/>
      <c r="M38" s="164"/>
      <c r="N38" s="164"/>
      <c r="O38" s="164"/>
      <c r="P38" s="164"/>
      <c r="Q38" s="164"/>
      <c r="R38" s="164"/>
      <c r="S38" s="164"/>
      <c r="T38" s="164"/>
      <c r="U38" s="164"/>
      <c r="V38" s="164"/>
      <c r="W38" s="164"/>
      <c r="X38" s="164"/>
      <c r="Y38" s="164"/>
      <c r="Z38" s="164"/>
      <c r="AA38" s="164"/>
      <c r="AB38" s="164"/>
      <c r="AC38" s="164"/>
      <c r="AD38" s="164"/>
      <c r="AE38" s="164"/>
      <c r="AF38" s="164"/>
      <c r="AG38" s="164"/>
      <c r="AH38" s="164"/>
      <c r="AI38" s="164"/>
    </row>
    <row r="39" spans="1:35" s="379" customFormat="1">
      <c r="A39" s="164"/>
      <c r="B39" s="164"/>
      <c r="C39" s="164"/>
      <c r="D39" s="164"/>
      <c r="E39" s="164"/>
      <c r="F39" s="164"/>
      <c r="G39" s="164"/>
      <c r="H39" s="164"/>
      <c r="I39" s="164"/>
      <c r="J39" s="164"/>
      <c r="K39" s="164"/>
      <c r="L39" s="164"/>
      <c r="M39" s="164"/>
      <c r="N39" s="164"/>
      <c r="O39" s="164"/>
      <c r="P39" s="164"/>
      <c r="Q39" s="164"/>
      <c r="R39" s="164"/>
      <c r="S39" s="164"/>
      <c r="T39" s="164"/>
      <c r="U39" s="164"/>
      <c r="V39" s="164"/>
      <c r="W39" s="164"/>
      <c r="X39" s="164"/>
      <c r="Y39" s="164"/>
      <c r="Z39" s="164"/>
      <c r="AA39" s="164"/>
      <c r="AB39" s="164"/>
      <c r="AC39" s="164"/>
      <c r="AD39" s="164"/>
      <c r="AE39" s="164"/>
      <c r="AF39" s="164"/>
      <c r="AG39" s="164"/>
      <c r="AH39" s="164"/>
      <c r="AI39" s="164"/>
    </row>
    <row r="40" spans="1:35" s="379" customFormat="1">
      <c r="A40" s="164"/>
      <c r="B40" s="164"/>
      <c r="C40" s="164"/>
      <c r="D40" s="164"/>
      <c r="E40" s="164"/>
      <c r="F40" s="164"/>
      <c r="G40" s="164"/>
      <c r="H40" s="164"/>
      <c r="I40" s="164"/>
      <c r="J40" s="164"/>
      <c r="K40" s="164"/>
      <c r="L40" s="164"/>
      <c r="M40" s="164"/>
      <c r="N40" s="164"/>
      <c r="O40" s="164"/>
      <c r="P40" s="164"/>
      <c r="Q40" s="164"/>
      <c r="R40" s="164"/>
      <c r="S40" s="164"/>
      <c r="T40" s="164"/>
      <c r="U40" s="164"/>
      <c r="V40" s="164"/>
      <c r="W40" s="164"/>
      <c r="X40" s="164"/>
      <c r="Y40" s="164"/>
      <c r="Z40" s="164"/>
      <c r="AA40" s="164"/>
      <c r="AB40" s="164"/>
      <c r="AC40" s="164"/>
      <c r="AD40" s="164"/>
      <c r="AE40" s="164"/>
      <c r="AF40" s="164"/>
      <c r="AG40" s="164"/>
      <c r="AH40" s="164"/>
      <c r="AI40" s="164"/>
    </row>
    <row r="41" spans="1:35" s="379" customFormat="1">
      <c r="A41" s="164"/>
      <c r="C41" s="164"/>
      <c r="D41" s="164"/>
      <c r="E41" s="164"/>
      <c r="F41" s="164"/>
      <c r="G41" s="164"/>
      <c r="H41" s="164"/>
      <c r="I41" s="164"/>
      <c r="J41" s="164"/>
      <c r="K41" s="164"/>
      <c r="L41" s="164"/>
      <c r="M41" s="164"/>
      <c r="N41" s="164"/>
      <c r="O41" s="164"/>
      <c r="P41" s="164"/>
      <c r="Q41" s="164"/>
      <c r="R41" s="164"/>
      <c r="S41" s="164"/>
      <c r="T41" s="164"/>
      <c r="U41" s="164"/>
      <c r="V41" s="164"/>
      <c r="W41" s="164"/>
      <c r="X41" s="164"/>
      <c r="Y41" s="164"/>
      <c r="Z41" s="164"/>
      <c r="AA41" s="164"/>
      <c r="AB41" s="164"/>
      <c r="AC41" s="164"/>
      <c r="AD41" s="164"/>
      <c r="AE41" s="164"/>
      <c r="AF41" s="164"/>
      <c r="AG41" s="164"/>
      <c r="AH41" s="164"/>
      <c r="AI41" s="164"/>
    </row>
    <row r="42" spans="1:35" s="379" customFormat="1">
      <c r="A42" s="164"/>
      <c r="B42" s="164"/>
      <c r="C42" s="164"/>
      <c r="D42" s="164"/>
      <c r="E42" s="164"/>
      <c r="F42" s="164"/>
      <c r="G42" s="164"/>
      <c r="H42" s="164"/>
      <c r="I42" s="164"/>
      <c r="J42" s="164"/>
      <c r="K42" s="164"/>
      <c r="L42" s="164"/>
      <c r="M42" s="164"/>
      <c r="N42" s="164"/>
      <c r="O42" s="164"/>
      <c r="P42" s="164"/>
      <c r="Q42" s="164"/>
      <c r="R42" s="164"/>
      <c r="S42" s="164"/>
      <c r="T42" s="164"/>
      <c r="U42" s="164"/>
      <c r="V42" s="164"/>
      <c r="W42" s="167"/>
      <c r="X42" s="164"/>
      <c r="Y42" s="164"/>
      <c r="Z42" s="164"/>
      <c r="AA42" s="164"/>
      <c r="AB42" s="164"/>
      <c r="AC42" s="164"/>
      <c r="AD42" s="164"/>
      <c r="AE42" s="164"/>
      <c r="AF42" s="164"/>
      <c r="AG42" s="164"/>
      <c r="AH42" s="164"/>
      <c r="AI42" s="164"/>
    </row>
    <row r="43" spans="1:35" s="379" customFormat="1">
      <c r="A43" s="164"/>
      <c r="B43" s="164"/>
      <c r="C43" s="164"/>
      <c r="D43" s="164"/>
      <c r="E43" s="164"/>
      <c r="F43" s="164"/>
      <c r="G43" s="164"/>
      <c r="H43" s="164"/>
      <c r="I43" s="164"/>
      <c r="J43" s="164"/>
      <c r="K43" s="164"/>
      <c r="L43" s="164"/>
      <c r="M43" s="164"/>
      <c r="N43" s="164"/>
      <c r="O43" s="164"/>
      <c r="P43" s="164"/>
      <c r="Q43" s="164"/>
      <c r="R43" s="164"/>
      <c r="S43" s="164"/>
      <c r="T43" s="164"/>
      <c r="U43" s="164"/>
      <c r="V43" s="164"/>
      <c r="W43" s="167"/>
      <c r="X43" s="164"/>
      <c r="Y43" s="164"/>
      <c r="Z43" s="164"/>
      <c r="AA43" s="164"/>
      <c r="AB43" s="164"/>
      <c r="AC43" s="164"/>
      <c r="AD43" s="164"/>
      <c r="AE43" s="164"/>
      <c r="AF43" s="164"/>
      <c r="AG43" s="164"/>
      <c r="AH43" s="164"/>
      <c r="AI43" s="164"/>
    </row>
    <row r="44" spans="1:35" s="379" customFormat="1">
      <c r="A44" s="164"/>
      <c r="B44" s="164"/>
      <c r="C44" s="164"/>
      <c r="D44" s="164"/>
      <c r="E44" s="164"/>
      <c r="F44" s="164"/>
      <c r="G44" s="164"/>
      <c r="H44" s="164"/>
      <c r="I44" s="164"/>
      <c r="J44" s="164"/>
      <c r="K44" s="164"/>
      <c r="L44" s="164"/>
      <c r="M44" s="164"/>
      <c r="N44" s="164"/>
      <c r="O44" s="164"/>
      <c r="P44" s="164"/>
      <c r="Q44" s="164"/>
      <c r="R44" s="164"/>
      <c r="S44" s="164"/>
      <c r="T44" s="164"/>
      <c r="U44" s="164"/>
      <c r="V44" s="164"/>
      <c r="W44" s="164"/>
      <c r="X44" s="164"/>
      <c r="Y44" s="164"/>
      <c r="Z44" s="164"/>
      <c r="AA44" s="164"/>
      <c r="AB44" s="164"/>
      <c r="AC44" s="164"/>
      <c r="AD44" s="164"/>
      <c r="AE44" s="164"/>
      <c r="AF44" s="164"/>
      <c r="AG44" s="164"/>
      <c r="AH44" s="164"/>
      <c r="AI44" s="164"/>
    </row>
    <row r="45" spans="1:35" s="379" customFormat="1">
      <c r="A45" s="164"/>
      <c r="B45" s="164"/>
      <c r="C45" s="164"/>
      <c r="D45" s="164"/>
      <c r="E45" s="164"/>
      <c r="F45" s="164"/>
      <c r="G45" s="164"/>
      <c r="H45" s="164"/>
      <c r="I45" s="164"/>
      <c r="J45" s="164"/>
      <c r="K45" s="164"/>
      <c r="L45" s="164"/>
      <c r="M45" s="164"/>
      <c r="N45" s="164"/>
      <c r="O45" s="164"/>
      <c r="P45" s="164"/>
      <c r="Q45" s="164"/>
      <c r="R45" s="164"/>
      <c r="S45" s="164"/>
      <c r="T45" s="164"/>
      <c r="U45" s="164"/>
      <c r="V45" s="164"/>
      <c r="W45" s="164"/>
      <c r="X45" s="164"/>
      <c r="Y45" s="164"/>
      <c r="Z45" s="164"/>
      <c r="AA45" s="164"/>
      <c r="AB45" s="164"/>
      <c r="AC45" s="164"/>
      <c r="AD45" s="164"/>
      <c r="AE45" s="164"/>
      <c r="AF45" s="164"/>
      <c r="AG45" s="164"/>
      <c r="AH45" s="164"/>
      <c r="AI45" s="164"/>
    </row>
    <row r="46" spans="1:35" s="379" customFormat="1">
      <c r="A46" s="164"/>
      <c r="B46" s="164"/>
      <c r="C46" s="164"/>
      <c r="D46" s="164"/>
      <c r="E46" s="164"/>
      <c r="F46" s="164"/>
      <c r="G46" s="164"/>
      <c r="H46" s="164"/>
      <c r="I46" s="164"/>
      <c r="J46" s="164"/>
      <c r="K46" s="164"/>
      <c r="L46" s="164"/>
      <c r="M46" s="164"/>
      <c r="N46" s="164"/>
      <c r="O46" s="164"/>
      <c r="P46" s="164"/>
      <c r="Q46" s="164"/>
      <c r="R46" s="164"/>
      <c r="S46" s="164"/>
      <c r="T46" s="164"/>
      <c r="U46" s="164"/>
      <c r="V46" s="164"/>
      <c r="W46" s="164"/>
      <c r="X46" s="164"/>
      <c r="Y46" s="164"/>
      <c r="Z46" s="164"/>
      <c r="AA46" s="164"/>
      <c r="AB46" s="164"/>
      <c r="AC46" s="164"/>
      <c r="AD46" s="164"/>
      <c r="AE46" s="164"/>
      <c r="AF46" s="164"/>
      <c r="AG46" s="164"/>
      <c r="AH46" s="164"/>
      <c r="AI46" s="164"/>
    </row>
    <row r="47" spans="1:35" s="379" customFormat="1">
      <c r="A47" s="164"/>
      <c r="B47" s="164"/>
      <c r="C47" s="164"/>
      <c r="D47" s="164"/>
      <c r="E47" s="164"/>
      <c r="F47" s="164"/>
      <c r="G47" s="164"/>
      <c r="H47" s="164"/>
      <c r="I47" s="164"/>
      <c r="J47" s="164"/>
      <c r="K47" s="164"/>
      <c r="L47" s="164"/>
      <c r="M47" s="164"/>
      <c r="N47" s="164"/>
      <c r="O47" s="164"/>
      <c r="P47" s="164"/>
      <c r="Q47" s="164"/>
      <c r="R47" s="164"/>
      <c r="S47" s="164"/>
      <c r="T47" s="164"/>
      <c r="U47" s="164"/>
      <c r="V47" s="164"/>
      <c r="W47" s="164"/>
      <c r="X47" s="164"/>
      <c r="Y47" s="164"/>
      <c r="Z47" s="164"/>
      <c r="AA47" s="164"/>
      <c r="AB47" s="164"/>
      <c r="AC47" s="164"/>
      <c r="AD47" s="164"/>
      <c r="AE47" s="164"/>
      <c r="AF47" s="164"/>
      <c r="AG47" s="164"/>
      <c r="AH47" s="164"/>
      <c r="AI47" s="164"/>
    </row>
    <row r="48" spans="1:35" s="379" customFormat="1">
      <c r="A48" s="164"/>
      <c r="B48" s="164"/>
      <c r="C48" s="164"/>
      <c r="D48" s="164"/>
      <c r="E48" s="164"/>
      <c r="F48" s="164"/>
      <c r="G48" s="164"/>
      <c r="H48" s="164"/>
      <c r="I48" s="164"/>
      <c r="J48" s="164"/>
      <c r="K48" s="164"/>
      <c r="L48" s="164"/>
      <c r="M48" s="164"/>
      <c r="N48" s="164"/>
      <c r="O48" s="164"/>
      <c r="P48" s="164"/>
      <c r="Q48" s="164"/>
      <c r="R48" s="164"/>
      <c r="S48" s="164"/>
      <c r="T48" s="164"/>
      <c r="U48" s="164"/>
      <c r="V48" s="164"/>
      <c r="W48" s="164"/>
      <c r="X48" s="164"/>
      <c r="Y48" s="164"/>
      <c r="Z48" s="164"/>
      <c r="AA48" s="164"/>
      <c r="AB48" s="164"/>
      <c r="AC48" s="164"/>
      <c r="AD48" s="164"/>
      <c r="AE48" s="164"/>
      <c r="AF48" s="164"/>
      <c r="AG48" s="164"/>
      <c r="AH48" s="164"/>
      <c r="AI48" s="164"/>
    </row>
    <row r="49" spans="1:35" s="379" customFormat="1">
      <c r="A49" s="164"/>
      <c r="B49" s="164"/>
      <c r="C49" s="164"/>
      <c r="D49" s="164"/>
      <c r="E49" s="164"/>
      <c r="F49" s="164"/>
      <c r="G49" s="164"/>
      <c r="H49" s="164"/>
      <c r="I49" s="164"/>
      <c r="J49" s="164"/>
      <c r="K49" s="164"/>
      <c r="L49" s="164"/>
      <c r="M49" s="164"/>
      <c r="N49" s="164"/>
      <c r="O49" s="164"/>
      <c r="P49" s="164"/>
      <c r="Q49" s="164"/>
      <c r="R49" s="164"/>
      <c r="S49" s="164"/>
      <c r="T49" s="164"/>
      <c r="U49" s="164"/>
      <c r="V49" s="164"/>
      <c r="W49" s="164"/>
      <c r="X49" s="164"/>
      <c r="Y49" s="164"/>
      <c r="Z49" s="164"/>
      <c r="AA49" s="164"/>
      <c r="AB49" s="164"/>
      <c r="AC49" s="164"/>
      <c r="AD49" s="164"/>
      <c r="AE49" s="164"/>
      <c r="AF49" s="164"/>
      <c r="AG49" s="164"/>
      <c r="AH49" s="164"/>
      <c r="AI49" s="164"/>
    </row>
    <row r="50" spans="1:35" s="379" customFormat="1">
      <c r="A50" s="164"/>
      <c r="B50" s="164"/>
      <c r="C50" s="164"/>
      <c r="D50" s="164"/>
      <c r="E50" s="164"/>
      <c r="F50" s="164"/>
      <c r="G50" s="164"/>
      <c r="H50" s="164"/>
      <c r="I50" s="164"/>
      <c r="J50" s="164"/>
      <c r="K50" s="164"/>
      <c r="L50" s="164"/>
      <c r="M50" s="164"/>
      <c r="N50" s="164"/>
      <c r="O50" s="164"/>
      <c r="P50" s="164"/>
      <c r="Q50" s="164"/>
      <c r="R50" s="164"/>
      <c r="S50" s="164"/>
      <c r="T50" s="164"/>
      <c r="U50" s="164"/>
      <c r="V50" s="164"/>
      <c r="W50" s="164"/>
      <c r="X50" s="164"/>
      <c r="Y50" s="164"/>
      <c r="Z50" s="164"/>
      <c r="AA50" s="164"/>
      <c r="AB50" s="164"/>
      <c r="AC50" s="164"/>
      <c r="AD50" s="164"/>
      <c r="AE50" s="164"/>
      <c r="AF50" s="164"/>
      <c r="AG50" s="164"/>
      <c r="AH50" s="164"/>
      <c r="AI50" s="164"/>
    </row>
    <row r="51" spans="1:35" s="379" customFormat="1">
      <c r="A51" s="164"/>
      <c r="B51" s="396"/>
      <c r="C51" s="164"/>
      <c r="D51" s="164"/>
      <c r="E51" s="164"/>
      <c r="F51" s="164"/>
      <c r="G51" s="164"/>
      <c r="H51" s="164"/>
      <c r="I51" s="164"/>
      <c r="J51" s="164"/>
      <c r="K51" s="164"/>
      <c r="L51" s="164"/>
      <c r="M51" s="164"/>
      <c r="N51" s="164"/>
      <c r="O51" s="164"/>
      <c r="P51" s="164"/>
      <c r="Q51" s="164"/>
      <c r="R51" s="164"/>
      <c r="S51" s="164"/>
      <c r="T51" s="164"/>
      <c r="U51" s="164"/>
      <c r="V51" s="164"/>
      <c r="W51" s="164"/>
      <c r="X51" s="164"/>
      <c r="Y51" s="164"/>
      <c r="Z51" s="164"/>
      <c r="AA51" s="164"/>
      <c r="AB51" s="164"/>
      <c r="AC51" s="164"/>
      <c r="AD51" s="164"/>
      <c r="AE51" s="164"/>
      <c r="AF51" s="164"/>
      <c r="AG51" s="164"/>
      <c r="AH51" s="164"/>
      <c r="AI51" s="164"/>
    </row>
    <row r="52" spans="1:35" s="379" customFormat="1">
      <c r="A52" s="164"/>
      <c r="B52" s="164"/>
      <c r="C52" s="164"/>
      <c r="D52" s="164"/>
      <c r="E52" s="164"/>
      <c r="F52" s="164"/>
      <c r="G52" s="164"/>
      <c r="H52" s="164"/>
      <c r="I52" s="164"/>
      <c r="J52" s="164"/>
      <c r="K52" s="164"/>
      <c r="L52" s="164"/>
      <c r="M52" s="164"/>
      <c r="N52" s="164"/>
      <c r="O52" s="164"/>
      <c r="P52" s="164"/>
      <c r="Q52" s="164"/>
      <c r="R52" s="164"/>
      <c r="S52" s="164"/>
      <c r="T52" s="164"/>
      <c r="U52" s="164"/>
      <c r="V52" s="164"/>
      <c r="W52" s="164"/>
      <c r="X52" s="164"/>
      <c r="Y52" s="164"/>
      <c r="Z52" s="164"/>
      <c r="AA52" s="164"/>
      <c r="AB52" s="164"/>
      <c r="AC52" s="164"/>
      <c r="AD52" s="164"/>
      <c r="AE52" s="164"/>
      <c r="AF52" s="164"/>
      <c r="AG52" s="164"/>
      <c r="AH52" s="164"/>
      <c r="AI52" s="164"/>
    </row>
    <row r="53" spans="1:35" s="379" customFormat="1">
      <c r="A53" s="164"/>
      <c r="B53" s="164"/>
      <c r="C53" s="164"/>
      <c r="D53" s="164"/>
      <c r="E53" s="164"/>
      <c r="F53" s="164"/>
      <c r="G53" s="164"/>
      <c r="H53" s="164"/>
      <c r="I53" s="164"/>
      <c r="J53" s="164"/>
      <c r="K53" s="164"/>
      <c r="L53" s="164"/>
      <c r="M53" s="164"/>
      <c r="N53" s="164"/>
      <c r="O53" s="164"/>
      <c r="P53" s="164"/>
      <c r="Q53" s="164"/>
      <c r="R53" s="164"/>
      <c r="S53" s="164"/>
      <c r="T53" s="164"/>
      <c r="U53" s="164"/>
      <c r="V53" s="164"/>
      <c r="W53" s="164"/>
      <c r="X53" s="164"/>
      <c r="Y53" s="164"/>
      <c r="Z53" s="164"/>
      <c r="AA53" s="164"/>
      <c r="AB53" s="164"/>
      <c r="AC53" s="164"/>
      <c r="AD53" s="164"/>
      <c r="AE53" s="164"/>
      <c r="AF53" s="164"/>
      <c r="AG53" s="164"/>
      <c r="AH53" s="164"/>
      <c r="AI53" s="164"/>
    </row>
    <row r="54" spans="1:35" s="379" customFormat="1">
      <c r="A54" s="164"/>
      <c r="B54" s="164"/>
      <c r="C54" s="164"/>
      <c r="D54" s="164"/>
      <c r="E54" s="164"/>
      <c r="F54" s="164"/>
      <c r="G54" s="164"/>
      <c r="H54" s="164"/>
      <c r="I54" s="164"/>
      <c r="J54" s="164"/>
      <c r="K54" s="164"/>
      <c r="L54" s="164"/>
      <c r="M54" s="164"/>
      <c r="N54" s="164"/>
      <c r="O54" s="164"/>
      <c r="P54" s="164"/>
      <c r="Q54" s="164"/>
      <c r="R54" s="164"/>
      <c r="S54" s="164"/>
      <c r="T54" s="164"/>
      <c r="U54" s="164"/>
      <c r="V54" s="164"/>
      <c r="W54" s="164"/>
      <c r="X54" s="164"/>
      <c r="Y54" s="164"/>
      <c r="Z54" s="164"/>
      <c r="AA54" s="164"/>
      <c r="AB54" s="164"/>
      <c r="AC54" s="164"/>
      <c r="AD54" s="164"/>
      <c r="AE54" s="164"/>
      <c r="AF54" s="164"/>
      <c r="AG54" s="164"/>
      <c r="AH54" s="164"/>
      <c r="AI54" s="164"/>
    </row>
    <row r="55" spans="1:35" s="379" customFormat="1">
      <c r="A55" s="164"/>
      <c r="B55" s="164"/>
      <c r="C55" s="164"/>
      <c r="D55" s="164"/>
      <c r="E55" s="164"/>
      <c r="F55" s="164"/>
      <c r="G55" s="164"/>
      <c r="H55" s="164"/>
      <c r="I55" s="164"/>
      <c r="J55" s="164"/>
      <c r="K55" s="164"/>
      <c r="L55" s="164"/>
      <c r="M55" s="164"/>
      <c r="N55" s="164"/>
      <c r="O55" s="164"/>
      <c r="P55" s="164"/>
      <c r="Q55" s="164"/>
      <c r="R55" s="164"/>
      <c r="S55" s="164"/>
      <c r="T55" s="164"/>
      <c r="U55" s="164"/>
      <c r="V55" s="164"/>
      <c r="W55" s="164"/>
      <c r="X55" s="164"/>
      <c r="Y55" s="164"/>
      <c r="Z55" s="164"/>
      <c r="AA55" s="164"/>
      <c r="AB55" s="164"/>
      <c r="AC55" s="164"/>
      <c r="AD55" s="164"/>
      <c r="AE55" s="164"/>
      <c r="AF55" s="164"/>
      <c r="AG55" s="164"/>
      <c r="AH55" s="164"/>
      <c r="AI55" s="164"/>
    </row>
    <row r="56" spans="1:35" s="379" customFormat="1">
      <c r="A56" s="164"/>
      <c r="B56" s="164"/>
      <c r="C56" s="164"/>
      <c r="D56" s="164"/>
      <c r="E56" s="164"/>
      <c r="F56" s="164"/>
      <c r="G56" s="164"/>
      <c r="H56" s="164"/>
      <c r="I56" s="164"/>
      <c r="J56" s="164"/>
      <c r="K56" s="164"/>
      <c r="L56" s="164"/>
      <c r="M56" s="164"/>
      <c r="N56" s="164"/>
      <c r="O56" s="164"/>
      <c r="P56" s="164"/>
      <c r="Q56" s="164"/>
      <c r="R56" s="164"/>
      <c r="S56" s="164"/>
      <c r="T56" s="164"/>
      <c r="U56" s="164"/>
      <c r="V56" s="164"/>
      <c r="W56" s="164"/>
      <c r="X56" s="164"/>
      <c r="Y56" s="164"/>
      <c r="Z56" s="164"/>
      <c r="AA56" s="164"/>
      <c r="AB56" s="164"/>
      <c r="AC56" s="164"/>
      <c r="AD56" s="164"/>
      <c r="AE56" s="164"/>
      <c r="AF56" s="164"/>
      <c r="AG56" s="164"/>
      <c r="AH56" s="164"/>
      <c r="AI56" s="164"/>
    </row>
    <row r="57" spans="1:35" s="379" customFormat="1">
      <c r="A57" s="164"/>
      <c r="B57" s="164"/>
      <c r="C57" s="164"/>
      <c r="D57" s="164"/>
      <c r="E57" s="164"/>
      <c r="F57" s="164"/>
      <c r="G57" s="164"/>
      <c r="H57" s="164"/>
      <c r="I57" s="164"/>
      <c r="J57" s="164"/>
      <c r="K57" s="164"/>
      <c r="L57" s="164"/>
      <c r="M57" s="164"/>
      <c r="N57" s="164"/>
      <c r="O57" s="164"/>
      <c r="P57" s="164"/>
      <c r="Q57" s="164"/>
      <c r="R57" s="164"/>
      <c r="S57" s="164"/>
      <c r="T57" s="164"/>
      <c r="U57" s="164"/>
      <c r="V57" s="164"/>
      <c r="W57" s="164"/>
      <c r="X57" s="164"/>
      <c r="Y57" s="164"/>
      <c r="Z57" s="164"/>
      <c r="AA57" s="164"/>
      <c r="AB57" s="164"/>
      <c r="AC57" s="164"/>
      <c r="AD57" s="164"/>
      <c r="AE57" s="164"/>
      <c r="AF57" s="164"/>
      <c r="AG57" s="164"/>
      <c r="AH57" s="164"/>
      <c r="AI57" s="164"/>
    </row>
    <row r="58" spans="1:35" s="379" customFormat="1">
      <c r="A58" s="164"/>
      <c r="B58" s="164"/>
      <c r="C58" s="164"/>
      <c r="D58" s="164"/>
      <c r="E58" s="164"/>
      <c r="F58" s="164"/>
      <c r="G58" s="164"/>
      <c r="H58" s="164"/>
      <c r="I58" s="164"/>
      <c r="J58" s="164"/>
      <c r="K58" s="164"/>
      <c r="L58" s="164"/>
      <c r="M58" s="164"/>
      <c r="N58" s="164"/>
      <c r="O58" s="164"/>
      <c r="P58" s="164"/>
      <c r="Q58" s="164"/>
      <c r="R58" s="164"/>
      <c r="S58" s="164"/>
      <c r="T58" s="164"/>
      <c r="U58" s="164"/>
      <c r="V58" s="164"/>
      <c r="W58" s="164"/>
      <c r="X58" s="164"/>
      <c r="Y58" s="164"/>
      <c r="Z58" s="164"/>
      <c r="AA58" s="164"/>
      <c r="AB58" s="164"/>
      <c r="AC58" s="164"/>
      <c r="AD58" s="164"/>
      <c r="AE58" s="164"/>
      <c r="AF58" s="164"/>
      <c r="AG58" s="164"/>
      <c r="AH58" s="164"/>
      <c r="AI58" s="164"/>
    </row>
    <row r="59" spans="1:35" s="379" customFormat="1">
      <c r="A59" s="164"/>
      <c r="B59" s="164"/>
      <c r="C59" s="164"/>
      <c r="D59" s="164"/>
      <c r="E59" s="164"/>
      <c r="F59" s="164"/>
      <c r="G59" s="164"/>
      <c r="H59" s="164"/>
      <c r="I59" s="164"/>
      <c r="J59" s="164"/>
      <c r="K59" s="164"/>
      <c r="L59" s="164"/>
      <c r="M59" s="164"/>
      <c r="N59" s="164"/>
      <c r="O59" s="164"/>
      <c r="P59" s="164"/>
      <c r="Q59" s="164"/>
      <c r="R59" s="164"/>
      <c r="S59" s="164"/>
      <c r="T59" s="164"/>
      <c r="U59" s="164"/>
      <c r="V59" s="164"/>
      <c r="W59" s="164"/>
      <c r="X59" s="164"/>
      <c r="Y59" s="164"/>
      <c r="Z59" s="164"/>
      <c r="AA59" s="164"/>
      <c r="AB59" s="164"/>
      <c r="AC59" s="164"/>
      <c r="AD59" s="164"/>
      <c r="AE59" s="164"/>
      <c r="AF59" s="164"/>
      <c r="AG59" s="164"/>
      <c r="AH59" s="164"/>
      <c r="AI59" s="164"/>
    </row>
    <row r="60" spans="1:35" s="379" customFormat="1">
      <c r="A60" s="164"/>
      <c r="B60" s="164"/>
      <c r="C60" s="164"/>
      <c r="D60" s="164"/>
      <c r="E60" s="164"/>
      <c r="F60" s="164"/>
      <c r="G60" s="164"/>
      <c r="H60" s="164"/>
      <c r="I60" s="164"/>
      <c r="J60" s="164"/>
      <c r="K60" s="164"/>
      <c r="L60" s="164"/>
      <c r="M60" s="164"/>
      <c r="N60" s="164"/>
      <c r="O60" s="164"/>
      <c r="P60" s="164"/>
      <c r="Q60" s="164"/>
      <c r="R60" s="164"/>
      <c r="S60" s="164"/>
      <c r="T60" s="164"/>
      <c r="U60" s="164"/>
      <c r="V60" s="164"/>
      <c r="W60" s="164"/>
      <c r="X60" s="164"/>
      <c r="Y60" s="164"/>
      <c r="Z60" s="164"/>
      <c r="AA60" s="164"/>
      <c r="AB60" s="164"/>
      <c r="AC60" s="164"/>
      <c r="AD60" s="164"/>
      <c r="AE60" s="164"/>
      <c r="AF60" s="164"/>
      <c r="AG60" s="164"/>
      <c r="AH60" s="164"/>
      <c r="AI60" s="164"/>
    </row>
    <row r="61" spans="1:35" s="379" customFormat="1">
      <c r="A61" s="164"/>
      <c r="B61" s="164"/>
      <c r="C61" s="164"/>
      <c r="D61" s="164"/>
      <c r="E61" s="164"/>
      <c r="F61" s="164"/>
      <c r="G61" s="164"/>
      <c r="H61" s="164"/>
      <c r="I61" s="164"/>
      <c r="J61" s="164"/>
      <c r="K61" s="164"/>
      <c r="L61" s="164"/>
      <c r="M61" s="164"/>
      <c r="N61" s="164"/>
      <c r="O61" s="164"/>
      <c r="P61" s="164"/>
      <c r="Q61" s="164"/>
      <c r="R61" s="164"/>
      <c r="S61" s="164"/>
      <c r="T61" s="164"/>
      <c r="U61" s="164"/>
      <c r="V61" s="164"/>
      <c r="W61" s="164"/>
      <c r="X61" s="164"/>
      <c r="Y61" s="164"/>
      <c r="Z61" s="164"/>
      <c r="AA61" s="164"/>
      <c r="AB61" s="164"/>
      <c r="AC61" s="164"/>
      <c r="AD61" s="164"/>
      <c r="AE61" s="164"/>
      <c r="AF61" s="164"/>
      <c r="AG61" s="164"/>
      <c r="AH61" s="164"/>
      <c r="AI61" s="164"/>
    </row>
    <row r="62" spans="1:35" s="379" customFormat="1">
      <c r="A62" s="164"/>
      <c r="B62" s="164"/>
      <c r="C62" s="164"/>
      <c r="D62" s="164"/>
      <c r="E62" s="164"/>
      <c r="F62" s="164"/>
      <c r="G62" s="164"/>
      <c r="H62" s="164"/>
      <c r="I62" s="164"/>
      <c r="J62" s="164"/>
      <c r="K62" s="164"/>
      <c r="L62" s="164"/>
      <c r="M62" s="164"/>
      <c r="N62" s="164"/>
      <c r="O62" s="164"/>
      <c r="P62" s="164"/>
      <c r="Q62" s="164"/>
      <c r="R62" s="164"/>
      <c r="S62" s="164"/>
      <c r="T62" s="164"/>
      <c r="U62" s="164"/>
      <c r="V62" s="164"/>
      <c r="W62" s="164"/>
      <c r="X62" s="164"/>
      <c r="Y62" s="164"/>
      <c r="Z62" s="164"/>
      <c r="AA62" s="164"/>
      <c r="AB62" s="164"/>
      <c r="AC62" s="164"/>
      <c r="AD62" s="164"/>
      <c r="AE62" s="164"/>
      <c r="AF62" s="164"/>
      <c r="AG62" s="164"/>
      <c r="AH62" s="164"/>
      <c r="AI62" s="164"/>
    </row>
    <row r="63" spans="1:35" s="379" customFormat="1">
      <c r="A63" s="164"/>
      <c r="B63" s="164"/>
      <c r="C63" s="164"/>
      <c r="D63" s="164"/>
      <c r="E63" s="164"/>
      <c r="F63" s="164"/>
      <c r="G63" s="164"/>
      <c r="H63" s="164"/>
      <c r="I63" s="164"/>
      <c r="J63" s="164"/>
      <c r="K63" s="164"/>
      <c r="L63" s="164"/>
      <c r="M63" s="164"/>
      <c r="N63" s="164"/>
      <c r="O63" s="164"/>
      <c r="P63" s="164"/>
      <c r="Q63" s="164"/>
      <c r="R63" s="164"/>
      <c r="S63" s="164"/>
      <c r="T63" s="164"/>
      <c r="U63" s="164"/>
      <c r="V63" s="164"/>
      <c r="W63" s="164"/>
      <c r="X63" s="164"/>
      <c r="Y63" s="164"/>
      <c r="Z63" s="164"/>
      <c r="AA63" s="164"/>
      <c r="AB63" s="164"/>
      <c r="AC63" s="164"/>
      <c r="AD63" s="164"/>
      <c r="AE63" s="164"/>
      <c r="AF63" s="164"/>
      <c r="AG63" s="164"/>
      <c r="AH63" s="164"/>
      <c r="AI63" s="164"/>
    </row>
    <row r="64" spans="1:35" s="379" customFormat="1">
      <c r="A64" s="164"/>
      <c r="B64" s="164"/>
      <c r="C64" s="164"/>
      <c r="D64" s="164"/>
      <c r="E64" s="164"/>
      <c r="F64" s="164"/>
      <c r="G64" s="164"/>
      <c r="H64" s="164"/>
      <c r="I64" s="164"/>
      <c r="J64" s="164"/>
      <c r="K64" s="164"/>
      <c r="L64" s="164"/>
      <c r="M64" s="164"/>
      <c r="N64" s="164"/>
      <c r="O64" s="164"/>
      <c r="P64" s="164"/>
      <c r="Q64" s="164"/>
      <c r="R64" s="164"/>
      <c r="S64" s="164"/>
      <c r="T64" s="164"/>
      <c r="U64" s="164"/>
      <c r="V64" s="164"/>
      <c r="W64" s="164"/>
      <c r="X64" s="164"/>
      <c r="Y64" s="164"/>
      <c r="Z64" s="164"/>
      <c r="AA64" s="164"/>
      <c r="AB64" s="164"/>
      <c r="AC64" s="164"/>
      <c r="AD64" s="164"/>
      <c r="AE64" s="164"/>
      <c r="AF64" s="164"/>
      <c r="AG64" s="164"/>
      <c r="AH64" s="164"/>
      <c r="AI64" s="164"/>
    </row>
    <row r="65" spans="17:23" s="379" customFormat="1">
      <c r="Q65" s="164"/>
    </row>
    <row r="66" spans="17:23" s="379" customFormat="1">
      <c r="Q66" s="164"/>
    </row>
    <row r="67" spans="17:23" s="379" customFormat="1">
      <c r="Q67" s="164"/>
    </row>
    <row r="68" spans="17:23" s="379" customFormat="1">
      <c r="Q68" s="164"/>
    </row>
    <row r="69" spans="17:23" s="379" customFormat="1">
      <c r="Q69" s="164"/>
    </row>
    <row r="70" spans="17:23" s="379" customFormat="1">
      <c r="Q70" s="164"/>
    </row>
    <row r="71" spans="17:23" s="379" customFormat="1">
      <c r="Q71" s="164"/>
    </row>
    <row r="72" spans="17:23" s="379" customFormat="1">
      <c r="Q72" s="164"/>
      <c r="W72" s="380"/>
    </row>
    <row r="73" spans="17:23" s="379" customFormat="1">
      <c r="Q73" s="164"/>
      <c r="W73" s="380"/>
    </row>
    <row r="74" spans="17:23" s="379" customFormat="1">
      <c r="Q74" s="164"/>
      <c r="W74" s="380"/>
    </row>
    <row r="75" spans="17:23" s="379" customFormat="1">
      <c r="Q75" s="164"/>
      <c r="W75" s="380"/>
    </row>
    <row r="76" spans="17:23" s="379" customFormat="1">
      <c r="Q76" s="164"/>
      <c r="W76" s="380"/>
    </row>
    <row r="77" spans="17:23" s="379" customFormat="1">
      <c r="Q77" s="164"/>
      <c r="W77" s="380"/>
    </row>
    <row r="78" spans="17:23" s="379" customFormat="1">
      <c r="Q78" s="164"/>
      <c r="W78" s="380"/>
    </row>
    <row r="79" spans="17:23" s="379" customFormat="1">
      <c r="Q79" s="164"/>
      <c r="W79" s="380"/>
    </row>
    <row r="80" spans="17:23" s="379" customFormat="1">
      <c r="Q80" s="164"/>
      <c r="W80" s="380"/>
    </row>
    <row r="81" spans="17:23" s="379" customFormat="1">
      <c r="Q81" s="164"/>
      <c r="W81" s="380"/>
    </row>
    <row r="82" spans="17:23" s="379" customFormat="1">
      <c r="Q82" s="164"/>
      <c r="W82" s="380"/>
    </row>
    <row r="83" spans="17:23" s="379" customFormat="1">
      <c r="Q83" s="164"/>
      <c r="W83" s="380"/>
    </row>
    <row r="84" spans="17:23" s="379" customFormat="1">
      <c r="Q84" s="164"/>
      <c r="W84" s="380"/>
    </row>
    <row r="85" spans="17:23" s="379" customFormat="1">
      <c r="Q85" s="164"/>
      <c r="W85" s="380"/>
    </row>
    <row r="86" spans="17:23" s="379" customFormat="1">
      <c r="Q86" s="164"/>
      <c r="W86" s="380"/>
    </row>
    <row r="87" spans="17:23" s="379" customFormat="1">
      <c r="Q87" s="164"/>
      <c r="W87" s="380"/>
    </row>
    <row r="88" spans="17:23" s="379" customFormat="1">
      <c r="Q88" s="164"/>
      <c r="W88" s="380"/>
    </row>
    <row r="89" spans="17:23" s="379" customFormat="1">
      <c r="Q89" s="164"/>
      <c r="W89" s="380"/>
    </row>
    <row r="90" spans="17:23" s="379" customFormat="1">
      <c r="Q90" s="164"/>
      <c r="W90" s="380"/>
    </row>
    <row r="91" spans="17:23" s="379" customFormat="1">
      <c r="Q91" s="164"/>
      <c r="W91" s="380"/>
    </row>
    <row r="92" spans="17:23" s="379" customFormat="1">
      <c r="Q92" s="164"/>
      <c r="W92" s="380"/>
    </row>
    <row r="93" spans="17:23" s="379" customFormat="1">
      <c r="Q93" s="164"/>
      <c r="W93" s="380"/>
    </row>
    <row r="94" spans="17:23" s="379" customFormat="1">
      <c r="Q94" s="164"/>
      <c r="W94" s="380"/>
    </row>
    <row r="95" spans="17:23" s="379" customFormat="1">
      <c r="Q95" s="164"/>
      <c r="W95" s="380"/>
    </row>
    <row r="96" spans="17:23" s="379" customFormat="1">
      <c r="Q96" s="164"/>
      <c r="W96" s="380"/>
    </row>
    <row r="97" spans="17:23" s="379" customFormat="1">
      <c r="Q97" s="164"/>
      <c r="W97" s="380"/>
    </row>
    <row r="98" spans="17:23" s="379" customFormat="1">
      <c r="Q98" s="164"/>
      <c r="W98" s="380"/>
    </row>
    <row r="99" spans="17:23" s="379" customFormat="1">
      <c r="Q99" s="164"/>
      <c r="W99" s="380"/>
    </row>
    <row r="100" spans="17:23" s="379" customFormat="1">
      <c r="Q100" s="164"/>
      <c r="W100" s="380"/>
    </row>
    <row r="101" spans="17:23" s="379" customFormat="1">
      <c r="Q101" s="164"/>
      <c r="W101" s="380"/>
    </row>
    <row r="102" spans="17:23" s="379" customFormat="1">
      <c r="Q102" s="164"/>
      <c r="W102" s="380"/>
    </row>
    <row r="103" spans="17:23" s="379" customFormat="1">
      <c r="Q103" s="164"/>
      <c r="W103" s="380"/>
    </row>
    <row r="104" spans="17:23" s="379" customFormat="1">
      <c r="Q104" s="164"/>
      <c r="W104" s="380"/>
    </row>
    <row r="105" spans="17:23" s="379" customFormat="1">
      <c r="Q105" s="164"/>
      <c r="W105" s="380"/>
    </row>
    <row r="106" spans="17:23" s="379" customFormat="1">
      <c r="Q106" s="164"/>
      <c r="W106" s="380"/>
    </row>
    <row r="107" spans="17:23" s="379" customFormat="1">
      <c r="Q107" s="164"/>
      <c r="W107" s="380"/>
    </row>
  </sheetData>
  <mergeCells count="12">
    <mergeCell ref="Z5:Z6"/>
    <mergeCell ref="J19:L19"/>
    <mergeCell ref="R3:X3"/>
    <mergeCell ref="C4:H4"/>
    <mergeCell ref="J4:P4"/>
    <mergeCell ref="R5:R6"/>
    <mergeCell ref="X5:X6"/>
    <mergeCell ref="B5:B6"/>
    <mergeCell ref="C5:D5"/>
    <mergeCell ref="G5:H5"/>
    <mergeCell ref="J5:L5"/>
    <mergeCell ref="N5:P5"/>
  </mergeCells>
  <pageMargins left="0.7" right="0.7" top="0.75" bottom="0.75" header="0.3" footer="0.3"/>
  <pageSetup paperSize="9" orientation="portrait" r:id="rId1"/>
  <drawing r:id="rId2"/>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665D60-7D2B-4F3C-ADDE-91A7F35E5775}">
  <sheetPr>
    <tabColor theme="1"/>
  </sheetPr>
  <dimension ref="A1"/>
  <sheetViews>
    <sheetView workbookViewId="0">
      <selection activeCell="R29" sqref="R29"/>
    </sheetView>
  </sheetViews>
  <sheetFormatPr defaultColWidth="8.88671875" defaultRowHeight="14.4"/>
  <cols>
    <col min="1" max="16384" width="8.88671875" style="441"/>
  </cols>
  <sheetData/>
  <pageMargins left="0.7" right="0.7" top="0.75" bottom="0.75" header="0.3" footer="0.3"/>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536F1D-8E93-463C-88E9-93FAD86BB244}">
  <sheetPr>
    <tabColor theme="0" tint="-0.14999847407452621"/>
  </sheetPr>
  <dimension ref="A1:Q118"/>
  <sheetViews>
    <sheetView zoomScale="85" zoomScaleNormal="85" workbookViewId="0">
      <pane xSplit="8" ySplit="17" topLeftCell="I18" activePane="bottomRight" state="frozen"/>
      <selection pane="topRight" activeCell="I1" sqref="I1"/>
      <selection pane="bottomLeft" activeCell="A18" sqref="A18"/>
      <selection pane="bottomRight" activeCell="O14" sqref="O14"/>
    </sheetView>
  </sheetViews>
  <sheetFormatPr defaultRowHeight="14.4"/>
  <cols>
    <col min="3" max="3" width="10.5546875" bestFit="1" customWidth="1"/>
    <col min="4" max="4" width="12.33203125" style="1" bestFit="1" customWidth="1"/>
    <col min="5" max="5" width="9.6640625" style="1" bestFit="1" customWidth="1"/>
    <col min="6" max="6" width="6.33203125" style="1" bestFit="1" customWidth="1"/>
    <col min="7" max="7" width="12.88671875" style="1" bestFit="1" customWidth="1"/>
  </cols>
  <sheetData>
    <row r="1" spans="1:12">
      <c r="A1" s="4"/>
      <c r="B1" s="4"/>
      <c r="C1" s="4"/>
      <c r="D1" s="3"/>
      <c r="E1" s="3"/>
      <c r="F1" s="3"/>
      <c r="G1" s="3"/>
      <c r="H1" s="4"/>
      <c r="I1" s="4"/>
      <c r="L1" t="s">
        <v>1005</v>
      </c>
    </row>
    <row r="2" spans="1:12">
      <c r="A2" s="4"/>
      <c r="B2" s="4"/>
      <c r="C2" s="4"/>
      <c r="D2" s="3"/>
      <c r="E2" s="3"/>
      <c r="F2" s="3"/>
      <c r="G2" s="3"/>
      <c r="H2" s="4"/>
      <c r="I2" s="4"/>
      <c r="L2" t="s">
        <v>877</v>
      </c>
    </row>
    <row r="3" spans="1:12">
      <c r="A3" s="4"/>
      <c r="B3" s="4"/>
      <c r="C3" s="4"/>
      <c r="D3" s="3"/>
      <c r="E3" s="3"/>
      <c r="F3" s="3"/>
      <c r="G3" s="3"/>
      <c r="H3" s="4"/>
      <c r="I3" s="4"/>
      <c r="L3" t="s">
        <v>1006</v>
      </c>
    </row>
    <row r="4" spans="1:12" ht="15.6">
      <c r="A4" s="4"/>
      <c r="B4" s="209"/>
      <c r="C4" s="209"/>
      <c r="D4" s="214"/>
      <c r="E4" s="214"/>
      <c r="F4" s="214"/>
      <c r="G4" s="214"/>
      <c r="H4" s="209"/>
      <c r="I4" s="4"/>
      <c r="L4" t="s">
        <v>879</v>
      </c>
    </row>
    <row r="5" spans="1:12" ht="15.6">
      <c r="A5" s="4"/>
      <c r="B5" s="209"/>
      <c r="C5" s="411" t="s">
        <v>1032</v>
      </c>
      <c r="D5" s="610" t="s">
        <v>1035</v>
      </c>
      <c r="E5" s="610" t="s">
        <v>961</v>
      </c>
      <c r="F5" s="610" t="s">
        <v>962</v>
      </c>
      <c r="G5" s="610" t="s">
        <v>714</v>
      </c>
      <c r="H5" s="209"/>
      <c r="I5" s="4"/>
      <c r="L5" t="s">
        <v>1007</v>
      </c>
    </row>
    <row r="6" spans="1:12" ht="15.6">
      <c r="A6" s="4"/>
      <c r="B6" s="209"/>
      <c r="C6" s="392" t="s">
        <v>1033</v>
      </c>
      <c r="D6" s="611">
        <f>N36</f>
        <v>11539</v>
      </c>
      <c r="E6" s="611">
        <f>O57</f>
        <v>1884</v>
      </c>
      <c r="F6" s="611">
        <f>O76</f>
        <v>2240</v>
      </c>
      <c r="G6" s="611">
        <f>N107</f>
        <v>7748</v>
      </c>
      <c r="H6" s="209"/>
      <c r="I6" s="4"/>
    </row>
    <row r="7" spans="1:12" ht="15.6">
      <c r="A7" s="4"/>
      <c r="B7" s="209"/>
      <c r="C7" s="392" t="s">
        <v>221</v>
      </c>
      <c r="D7" s="611">
        <f>N37</f>
        <v>5851</v>
      </c>
      <c r="E7" s="611">
        <f t="shared" ref="E7:E8" si="0">O58</f>
        <v>1731</v>
      </c>
      <c r="F7" s="611">
        <f t="shared" ref="F7:F8" si="1">O77</f>
        <v>520</v>
      </c>
      <c r="G7" s="611">
        <f>N108</f>
        <v>2167</v>
      </c>
      <c r="H7" s="209"/>
      <c r="I7" s="4"/>
      <c r="L7" t="s">
        <v>902</v>
      </c>
    </row>
    <row r="8" spans="1:12" ht="15.6">
      <c r="A8" s="4"/>
      <c r="B8" s="209"/>
      <c r="C8" s="392" t="s">
        <v>1034</v>
      </c>
      <c r="D8" s="611">
        <f>N38</f>
        <v>3925</v>
      </c>
      <c r="E8" s="611">
        <f t="shared" si="0"/>
        <v>1382</v>
      </c>
      <c r="F8" s="611">
        <f t="shared" si="1"/>
        <v>164</v>
      </c>
      <c r="G8" s="611">
        <f>N109</f>
        <v>664</v>
      </c>
      <c r="H8" s="209"/>
      <c r="I8" s="4"/>
      <c r="L8" t="s">
        <v>902</v>
      </c>
    </row>
    <row r="9" spans="1:12" ht="15.6">
      <c r="A9" s="4"/>
      <c r="B9" s="209"/>
      <c r="C9" s="4"/>
      <c r="D9" s="3"/>
      <c r="E9" s="3"/>
      <c r="F9" s="3"/>
      <c r="G9" s="3"/>
      <c r="H9" s="209"/>
      <c r="I9" s="4"/>
      <c r="L9" t="s">
        <v>1008</v>
      </c>
    </row>
    <row r="10" spans="1:12" ht="15.6">
      <c r="A10" s="4"/>
      <c r="B10" s="209"/>
      <c r="C10" s="612" t="s">
        <v>1048</v>
      </c>
      <c r="D10" s="613">
        <f>SUM(D7:D8)</f>
        <v>9776</v>
      </c>
      <c r="E10" s="613">
        <f>SUM(E7:E8)</f>
        <v>3113</v>
      </c>
      <c r="F10" s="614">
        <f>SUM(F7:F8)</f>
        <v>684</v>
      </c>
      <c r="G10" s="613">
        <f>SUM(G7:G8)</f>
        <v>2831</v>
      </c>
      <c r="H10" s="209"/>
      <c r="I10" s="4"/>
      <c r="L10" t="s">
        <v>1009</v>
      </c>
    </row>
    <row r="11" spans="1:12" ht="15.6">
      <c r="A11" s="4"/>
      <c r="B11" s="209"/>
      <c r="C11" s="612" t="s">
        <v>1047</v>
      </c>
      <c r="D11" s="613">
        <f>L43</f>
        <v>6976</v>
      </c>
      <c r="E11" s="613">
        <f>$L$64</f>
        <v>2253</v>
      </c>
      <c r="F11" s="614">
        <f>L83</f>
        <v>375</v>
      </c>
      <c r="G11" s="613">
        <f>L114</f>
        <v>1680</v>
      </c>
      <c r="H11" s="209"/>
      <c r="I11" s="4"/>
      <c r="L11" t="s">
        <v>1010</v>
      </c>
    </row>
    <row r="12" spans="1:12" ht="15.6">
      <c r="A12" s="4"/>
      <c r="B12" s="209"/>
      <c r="C12" s="4"/>
      <c r="D12" s="3"/>
      <c r="E12" s="3"/>
      <c r="F12" s="3"/>
      <c r="G12" s="3"/>
      <c r="H12" s="209"/>
      <c r="I12" s="4"/>
      <c r="L12" t="s">
        <v>1011</v>
      </c>
    </row>
    <row r="13" spans="1:12" ht="15.6">
      <c r="A13" s="4"/>
      <c r="B13" s="209"/>
      <c r="C13" s="170" t="s">
        <v>37</v>
      </c>
      <c r="D13" s="615">
        <f>SUM(D6:D8)</f>
        <v>21315</v>
      </c>
      <c r="E13" s="615">
        <f>SUM(E6:E8)</f>
        <v>4997</v>
      </c>
      <c r="F13" s="615">
        <f>SUM(F6:F8)</f>
        <v>2924</v>
      </c>
      <c r="G13" s="615">
        <f>SUM(G6:G8)</f>
        <v>10579</v>
      </c>
      <c r="H13" s="209"/>
      <c r="I13" s="4"/>
      <c r="J13">
        <f>E13/D13</f>
        <v>0.23443584330283837</v>
      </c>
      <c r="K13">
        <f>F13/D13</f>
        <v>0.13718038939713817</v>
      </c>
      <c r="L13" t="s">
        <v>1008</v>
      </c>
    </row>
    <row r="14" spans="1:12">
      <c r="A14" s="4"/>
      <c r="B14" s="4"/>
      <c r="C14" s="164"/>
      <c r="D14" s="167"/>
      <c r="E14" s="167"/>
      <c r="F14" s="167"/>
      <c r="G14" s="167"/>
      <c r="H14" s="4"/>
      <c r="I14" s="4"/>
      <c r="L14" t="s">
        <v>902</v>
      </c>
    </row>
    <row r="15" spans="1:12">
      <c r="A15" s="4"/>
      <c r="B15" s="4"/>
      <c r="C15" s="164"/>
      <c r="D15" s="167" t="b">
        <f>D13=N40</f>
        <v>1</v>
      </c>
      <c r="E15" s="167" t="b">
        <f>E13=O61</f>
        <v>1</v>
      </c>
      <c r="F15" s="167" t="b">
        <f>F13=O80</f>
        <v>1</v>
      </c>
      <c r="G15" s="167" t="b">
        <f>G13=L94</f>
        <v>1</v>
      </c>
      <c r="H15" s="4"/>
      <c r="I15" s="4"/>
      <c r="L15" t="s">
        <v>902</v>
      </c>
    </row>
    <row r="16" spans="1:12">
      <c r="A16" s="4"/>
      <c r="B16" s="4"/>
      <c r="C16" s="4"/>
      <c r="D16" s="3"/>
      <c r="E16" s="3"/>
      <c r="F16" s="3"/>
      <c r="G16" s="3"/>
      <c r="H16" s="4"/>
      <c r="I16" s="4"/>
      <c r="L16" t="s">
        <v>1012</v>
      </c>
    </row>
    <row r="17" spans="12:13">
      <c r="L17" t="s">
        <v>1013</v>
      </c>
    </row>
    <row r="18" spans="12:13">
      <c r="L18" t="s">
        <v>1012</v>
      </c>
    </row>
    <row r="19" spans="12:13">
      <c r="L19" t="s">
        <v>902</v>
      </c>
    </row>
    <row r="20" spans="12:13">
      <c r="L20" t="s">
        <v>1014</v>
      </c>
    </row>
    <row r="22" spans="12:13">
      <c r="L22" t="s">
        <v>1015</v>
      </c>
    </row>
    <row r="23" spans="12:13">
      <c r="L23" s="162">
        <v>21315</v>
      </c>
    </row>
    <row r="25" spans="12:13">
      <c r="L25" t="s">
        <v>902</v>
      </c>
    </row>
    <row r="26" spans="12:13">
      <c r="L26" t="s">
        <v>1016</v>
      </c>
    </row>
    <row r="27" spans="12:13">
      <c r="L27" t="s">
        <v>902</v>
      </c>
    </row>
    <row r="28" spans="12:13">
      <c r="L28" t="s">
        <v>1017</v>
      </c>
    </row>
    <row r="29" spans="12:13">
      <c r="L29" t="s">
        <v>1018</v>
      </c>
    </row>
    <row r="31" spans="12:13">
      <c r="L31" t="s">
        <v>1036</v>
      </c>
      <c r="M31" t="s">
        <v>389</v>
      </c>
    </row>
    <row r="32" spans="12:13">
      <c r="L32" t="s">
        <v>1037</v>
      </c>
      <c r="M32" t="s">
        <v>389</v>
      </c>
    </row>
    <row r="33" spans="12:16">
      <c r="L33" t="s">
        <v>1038</v>
      </c>
      <c r="M33" t="s">
        <v>389</v>
      </c>
    </row>
    <row r="34" spans="12:16">
      <c r="L34" t="s">
        <v>1039</v>
      </c>
      <c r="M34" t="s">
        <v>389</v>
      </c>
      <c r="N34" t="s">
        <v>914</v>
      </c>
      <c r="O34" t="s">
        <v>915</v>
      </c>
      <c r="P34" t="s">
        <v>916</v>
      </c>
    </row>
    <row r="35" spans="12:16">
      <c r="L35" t="s">
        <v>917</v>
      </c>
      <c r="M35" t="s">
        <v>1040</v>
      </c>
      <c r="N35" t="s">
        <v>409</v>
      </c>
      <c r="O35" t="s">
        <v>400</v>
      </c>
      <c r="P35" t="s">
        <v>410</v>
      </c>
    </row>
    <row r="36" spans="12:16">
      <c r="L36" t="s">
        <v>1033</v>
      </c>
      <c r="M36" t="s">
        <v>389</v>
      </c>
      <c r="N36" s="162">
        <v>11539</v>
      </c>
      <c r="O36">
        <v>54.14</v>
      </c>
      <c r="P36">
        <v>54.14</v>
      </c>
    </row>
    <row r="37" spans="12:16">
      <c r="L37" t="s">
        <v>221</v>
      </c>
      <c r="M37" t="s">
        <v>389</v>
      </c>
      <c r="N37" s="162">
        <v>5851</v>
      </c>
      <c r="O37">
        <v>27.45</v>
      </c>
      <c r="P37">
        <v>81.59</v>
      </c>
    </row>
    <row r="38" spans="12:16">
      <c r="L38" t="s">
        <v>1034</v>
      </c>
      <c r="M38" t="s">
        <v>389</v>
      </c>
      <c r="N38" s="162">
        <v>3925</v>
      </c>
      <c r="O38">
        <v>18.41</v>
      </c>
      <c r="P38">
        <v>100</v>
      </c>
    </row>
    <row r="39" spans="12:16">
      <c r="L39" t="s">
        <v>917</v>
      </c>
      <c r="M39" t="s">
        <v>1040</v>
      </c>
      <c r="N39" t="s">
        <v>409</v>
      </c>
      <c r="O39" t="s">
        <v>400</v>
      </c>
      <c r="P39" t="s">
        <v>410</v>
      </c>
    </row>
    <row r="40" spans="12:16">
      <c r="L40" t="s">
        <v>37</v>
      </c>
      <c r="M40" t="s">
        <v>389</v>
      </c>
      <c r="N40" s="162">
        <v>21315</v>
      </c>
      <c r="O40">
        <v>100</v>
      </c>
    </row>
    <row r="42" spans="12:16">
      <c r="L42" t="s">
        <v>1019</v>
      </c>
    </row>
    <row r="43" spans="12:16">
      <c r="L43" s="162">
        <v>6976</v>
      </c>
    </row>
    <row r="45" spans="12:16">
      <c r="L45" t="s">
        <v>902</v>
      </c>
    </row>
    <row r="46" spans="12:16">
      <c r="L46" t="s">
        <v>1020</v>
      </c>
    </row>
    <row r="47" spans="12:16">
      <c r="L47" t="s">
        <v>902</v>
      </c>
    </row>
    <row r="48" spans="12:16">
      <c r="L48" t="s">
        <v>1021</v>
      </c>
    </row>
    <row r="49" spans="12:17">
      <c r="L49" t="s">
        <v>1022</v>
      </c>
    </row>
    <row r="51" spans="12:17">
      <c r="L51" t="s">
        <v>1041</v>
      </c>
      <c r="M51" t="s">
        <v>389</v>
      </c>
    </row>
    <row r="52" spans="12:17">
      <c r="L52" t="s">
        <v>1042</v>
      </c>
      <c r="M52" t="s">
        <v>389</v>
      </c>
    </row>
    <row r="53" spans="12:17">
      <c r="L53" t="s">
        <v>1037</v>
      </c>
      <c r="M53" t="s">
        <v>389</v>
      </c>
    </row>
    <row r="54" spans="12:17">
      <c r="L54" t="s">
        <v>1038</v>
      </c>
      <c r="M54" t="s">
        <v>389</v>
      </c>
      <c r="N54" t="s">
        <v>1043</v>
      </c>
      <c r="O54" t="s">
        <v>1044</v>
      </c>
    </row>
    <row r="55" spans="12:17">
      <c r="L55" t="s">
        <v>1039</v>
      </c>
      <c r="M55" t="s">
        <v>389</v>
      </c>
      <c r="N55">
        <v>0</v>
      </c>
      <c r="O55">
        <v>1</v>
      </c>
      <c r="P55" t="s">
        <v>389</v>
      </c>
      <c r="Q55" t="s">
        <v>37</v>
      </c>
    </row>
    <row r="56" spans="12:17">
      <c r="L56" t="s">
        <v>410</v>
      </c>
      <c r="M56" t="s">
        <v>407</v>
      </c>
      <c r="N56" t="s">
        <v>409</v>
      </c>
      <c r="O56" t="s">
        <v>917</v>
      </c>
      <c r="P56" t="s">
        <v>407</v>
      </c>
      <c r="Q56" t="s">
        <v>409</v>
      </c>
    </row>
    <row r="57" spans="12:17">
      <c r="L57" t="s">
        <v>1033</v>
      </c>
      <c r="M57" t="s">
        <v>389</v>
      </c>
      <c r="N57" s="162">
        <v>9655</v>
      </c>
      <c r="O57" s="162">
        <v>1884</v>
      </c>
      <c r="P57" t="s">
        <v>389</v>
      </c>
      <c r="Q57" s="162">
        <v>11539</v>
      </c>
    </row>
    <row r="58" spans="12:17">
      <c r="L58" t="s">
        <v>221</v>
      </c>
      <c r="M58" t="s">
        <v>389</v>
      </c>
      <c r="N58" s="162">
        <v>4120</v>
      </c>
      <c r="O58" s="162">
        <v>1731</v>
      </c>
      <c r="P58" t="s">
        <v>389</v>
      </c>
      <c r="Q58" s="162">
        <v>5851</v>
      </c>
    </row>
    <row r="59" spans="12:17">
      <c r="L59" t="s">
        <v>1034</v>
      </c>
      <c r="M59" t="s">
        <v>389</v>
      </c>
      <c r="N59" s="162">
        <v>2543</v>
      </c>
      <c r="O59" s="162">
        <v>1382</v>
      </c>
      <c r="P59" t="s">
        <v>389</v>
      </c>
      <c r="Q59" s="162">
        <v>3925</v>
      </c>
    </row>
    <row r="60" spans="12:17">
      <c r="L60" t="s">
        <v>410</v>
      </c>
      <c r="M60" t="s">
        <v>407</v>
      </c>
      <c r="N60" t="s">
        <v>409</v>
      </c>
      <c r="O60" t="s">
        <v>917</v>
      </c>
      <c r="P60" t="s">
        <v>407</v>
      </c>
      <c r="Q60" t="s">
        <v>409</v>
      </c>
    </row>
    <row r="61" spans="12:17">
      <c r="L61" t="s">
        <v>37</v>
      </c>
      <c r="M61" t="s">
        <v>389</v>
      </c>
      <c r="N61" s="162">
        <v>16318</v>
      </c>
      <c r="O61" s="162">
        <v>4997</v>
      </c>
      <c r="P61" t="s">
        <v>389</v>
      </c>
      <c r="Q61" s="162">
        <v>21315</v>
      </c>
    </row>
    <row r="63" spans="12:17">
      <c r="L63" t="s">
        <v>1023</v>
      </c>
    </row>
    <row r="64" spans="12:17">
      <c r="L64" s="162">
        <v>2253</v>
      </c>
    </row>
    <row r="66" spans="12:17">
      <c r="L66" t="s">
        <v>902</v>
      </c>
    </row>
    <row r="67" spans="12:17">
      <c r="L67" t="s">
        <v>1024</v>
      </c>
    </row>
    <row r="68" spans="12:17">
      <c r="L68" t="s">
        <v>1025</v>
      </c>
    </row>
    <row r="70" spans="12:17">
      <c r="L70" t="s">
        <v>1041</v>
      </c>
      <c r="M70" t="s">
        <v>389</v>
      </c>
    </row>
    <row r="71" spans="12:17">
      <c r="L71" t="s">
        <v>1042</v>
      </c>
      <c r="M71" t="s">
        <v>389</v>
      </c>
    </row>
    <row r="72" spans="12:17">
      <c r="L72" t="s">
        <v>1037</v>
      </c>
      <c r="M72" t="s">
        <v>389</v>
      </c>
    </row>
    <row r="73" spans="12:17">
      <c r="L73" t="s">
        <v>1038</v>
      </c>
      <c r="M73" t="s">
        <v>389</v>
      </c>
      <c r="N73" t="s">
        <v>1045</v>
      </c>
      <c r="O73" t="s">
        <v>1046</v>
      </c>
    </row>
    <row r="74" spans="12:17">
      <c r="L74" t="s">
        <v>1039</v>
      </c>
      <c r="M74" t="s">
        <v>389</v>
      </c>
      <c r="N74">
        <v>0</v>
      </c>
      <c r="O74">
        <v>1</v>
      </c>
      <c r="P74" t="s">
        <v>389</v>
      </c>
      <c r="Q74" t="s">
        <v>37</v>
      </c>
    </row>
    <row r="75" spans="12:17">
      <c r="L75" t="s">
        <v>410</v>
      </c>
      <c r="M75" t="s">
        <v>407</v>
      </c>
      <c r="N75" t="s">
        <v>409</v>
      </c>
      <c r="O75" t="s">
        <v>917</v>
      </c>
      <c r="P75" t="s">
        <v>407</v>
      </c>
      <c r="Q75" t="s">
        <v>409</v>
      </c>
    </row>
    <row r="76" spans="12:17">
      <c r="L76" t="s">
        <v>1033</v>
      </c>
      <c r="M76" t="s">
        <v>389</v>
      </c>
      <c r="N76" s="162">
        <v>9299</v>
      </c>
      <c r="O76" s="162">
        <v>2240</v>
      </c>
      <c r="P76" t="s">
        <v>389</v>
      </c>
      <c r="Q76" s="162">
        <v>11539</v>
      </c>
    </row>
    <row r="77" spans="12:17">
      <c r="L77" t="s">
        <v>221</v>
      </c>
      <c r="M77" t="s">
        <v>389</v>
      </c>
      <c r="N77" s="162">
        <v>5331</v>
      </c>
      <c r="O77">
        <v>520</v>
      </c>
      <c r="P77" t="s">
        <v>389</v>
      </c>
      <c r="Q77" s="162">
        <v>5851</v>
      </c>
    </row>
    <row r="78" spans="12:17">
      <c r="L78" t="s">
        <v>1034</v>
      </c>
      <c r="M78" t="s">
        <v>389</v>
      </c>
      <c r="N78" s="162">
        <v>3761</v>
      </c>
      <c r="O78">
        <v>164</v>
      </c>
      <c r="P78" t="s">
        <v>389</v>
      </c>
      <c r="Q78" s="162">
        <v>3925</v>
      </c>
    </row>
    <row r="79" spans="12:17">
      <c r="L79" t="s">
        <v>410</v>
      </c>
      <c r="M79" t="s">
        <v>407</v>
      </c>
      <c r="N79" t="s">
        <v>409</v>
      </c>
      <c r="O79" t="s">
        <v>917</v>
      </c>
      <c r="P79" t="s">
        <v>407</v>
      </c>
      <c r="Q79" t="s">
        <v>409</v>
      </c>
    </row>
    <row r="80" spans="12:17">
      <c r="L80" t="s">
        <v>37</v>
      </c>
      <c r="M80" t="s">
        <v>389</v>
      </c>
      <c r="N80" s="162">
        <v>18391</v>
      </c>
      <c r="O80" s="162">
        <v>2924</v>
      </c>
      <c r="P80" t="s">
        <v>389</v>
      </c>
      <c r="Q80" s="162">
        <v>21315</v>
      </c>
    </row>
    <row r="82" spans="12:12">
      <c r="L82" t="s">
        <v>1026</v>
      </c>
    </row>
    <row r="83" spans="12:12">
      <c r="L83">
        <v>375</v>
      </c>
    </row>
    <row r="85" spans="12:12">
      <c r="L85" t="s">
        <v>902</v>
      </c>
    </row>
    <row r="86" spans="12:12">
      <c r="L86" t="s">
        <v>1027</v>
      </c>
    </row>
    <row r="87" spans="12:12">
      <c r="L87" t="s">
        <v>1012</v>
      </c>
    </row>
    <row r="88" spans="12:12">
      <c r="L88" t="s">
        <v>1028</v>
      </c>
    </row>
    <row r="89" spans="12:12">
      <c r="L89" t="s">
        <v>1012</v>
      </c>
    </row>
    <row r="90" spans="12:12">
      <c r="L90" t="s">
        <v>902</v>
      </c>
    </row>
    <row r="91" spans="12:12">
      <c r="L91" t="s">
        <v>1029</v>
      </c>
    </row>
    <row r="93" spans="12:12">
      <c r="L93" t="s">
        <v>1030</v>
      </c>
    </row>
    <row r="94" spans="12:12">
      <c r="L94" s="162">
        <v>10579</v>
      </c>
    </row>
    <row r="96" spans="12:12">
      <c r="L96" t="s">
        <v>902</v>
      </c>
    </row>
    <row r="97" spans="12:16">
      <c r="L97" t="s">
        <v>1016</v>
      </c>
    </row>
    <row r="98" spans="12:16">
      <c r="L98" t="s">
        <v>902</v>
      </c>
    </row>
    <row r="99" spans="12:16">
      <c r="L99" t="s">
        <v>1017</v>
      </c>
    </row>
    <row r="100" spans="12:16">
      <c r="L100" t="s">
        <v>1018</v>
      </c>
    </row>
    <row r="102" spans="12:16">
      <c r="L102" t="s">
        <v>1036</v>
      </c>
      <c r="M102" t="s">
        <v>389</v>
      </c>
    </row>
    <row r="103" spans="12:16">
      <c r="L103" t="s">
        <v>1037</v>
      </c>
      <c r="M103" t="s">
        <v>389</v>
      </c>
    </row>
    <row r="104" spans="12:16">
      <c r="L104" t="s">
        <v>1038</v>
      </c>
      <c r="M104" t="s">
        <v>389</v>
      </c>
    </row>
    <row r="105" spans="12:16">
      <c r="L105" t="s">
        <v>1039</v>
      </c>
      <c r="M105" t="s">
        <v>389</v>
      </c>
      <c r="N105" t="s">
        <v>914</v>
      </c>
      <c r="O105" t="s">
        <v>915</v>
      </c>
      <c r="P105" t="s">
        <v>916</v>
      </c>
    </row>
    <row r="106" spans="12:16">
      <c r="L106" t="s">
        <v>917</v>
      </c>
      <c r="M106" t="s">
        <v>407</v>
      </c>
      <c r="N106" t="s">
        <v>917</v>
      </c>
      <c r="O106" t="s">
        <v>917</v>
      </c>
      <c r="P106" t="s">
        <v>410</v>
      </c>
    </row>
    <row r="107" spans="12:16">
      <c r="L107" t="s">
        <v>1033</v>
      </c>
      <c r="M107" t="s">
        <v>389</v>
      </c>
      <c r="N107" s="162">
        <v>7748</v>
      </c>
      <c r="O107">
        <v>73.239999999999995</v>
      </c>
      <c r="P107">
        <v>73.239999999999995</v>
      </c>
    </row>
    <row r="108" spans="12:16">
      <c r="L108" t="s">
        <v>221</v>
      </c>
      <c r="M108" t="s">
        <v>389</v>
      </c>
      <c r="N108" s="162">
        <v>2167</v>
      </c>
      <c r="O108">
        <v>20.48</v>
      </c>
      <c r="P108">
        <v>93.72</v>
      </c>
    </row>
    <row r="109" spans="12:16">
      <c r="L109" t="s">
        <v>1034</v>
      </c>
      <c r="M109" t="s">
        <v>389</v>
      </c>
      <c r="N109">
        <v>664</v>
      </c>
      <c r="O109">
        <v>6.28</v>
      </c>
      <c r="P109">
        <v>100</v>
      </c>
    </row>
    <row r="110" spans="12:16">
      <c r="L110" t="s">
        <v>917</v>
      </c>
      <c r="M110" t="s">
        <v>407</v>
      </c>
      <c r="N110" t="s">
        <v>917</v>
      </c>
      <c r="O110" t="s">
        <v>917</v>
      </c>
      <c r="P110" t="s">
        <v>410</v>
      </c>
    </row>
    <row r="111" spans="12:16">
      <c r="L111" t="s">
        <v>37</v>
      </c>
      <c r="M111" t="s">
        <v>389</v>
      </c>
      <c r="N111" s="162">
        <v>10579</v>
      </c>
      <c r="O111">
        <v>100</v>
      </c>
    </row>
    <row r="113" spans="12:12">
      <c r="L113" t="s">
        <v>1019</v>
      </c>
    </row>
    <row r="114" spans="12:12">
      <c r="L114" s="162">
        <v>1680</v>
      </c>
    </row>
    <row r="116" spans="12:12">
      <c r="L116" t="s">
        <v>902</v>
      </c>
    </row>
    <row r="117" spans="12:12">
      <c r="L117" t="s">
        <v>902</v>
      </c>
    </row>
    <row r="118" spans="12:12">
      <c r="L118" t="s">
        <v>1031</v>
      </c>
    </row>
  </sheetData>
  <pageMargins left="0.7" right="0.7" top="0.75" bottom="0.75" header="0.3" footer="0.3"/>
  <pageSetup paperSize="9" orientation="portrait" horizontalDpi="300" verticalDpi="300" r:id="rId1"/>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CACB01-8982-4642-9C1B-8A97907A19A6}">
  <sheetPr>
    <tabColor theme="0" tint="-0.14999847407452621"/>
  </sheetPr>
  <dimension ref="A1:R40"/>
  <sheetViews>
    <sheetView zoomScale="70" zoomScaleNormal="70" workbookViewId="0">
      <selection activeCell="B23" sqref="B23"/>
    </sheetView>
  </sheetViews>
  <sheetFormatPr defaultRowHeight="14.4"/>
  <cols>
    <col min="3" max="3" width="24.6640625" customWidth="1"/>
    <col min="4" max="4" width="14.109375" style="1" bestFit="1" customWidth="1"/>
    <col min="5" max="5" width="10.77734375" style="1" customWidth="1"/>
    <col min="6" max="6" width="11.5546875" style="1" customWidth="1"/>
    <col min="7" max="7" width="12.21875" style="1" bestFit="1" customWidth="1"/>
    <col min="9" max="12" width="8.88671875" style="1"/>
  </cols>
  <sheetData>
    <row r="1" spans="1:18">
      <c r="A1" s="4"/>
      <c r="B1" s="4"/>
      <c r="C1" s="4"/>
      <c r="D1" s="3"/>
      <c r="E1" s="3"/>
      <c r="F1" s="3"/>
      <c r="G1" s="3"/>
      <c r="H1" s="4"/>
      <c r="I1" s="3"/>
      <c r="J1" s="3"/>
      <c r="K1" s="3"/>
      <c r="L1" s="3"/>
      <c r="M1" s="4"/>
    </row>
    <row r="2" spans="1:18">
      <c r="A2" s="4"/>
      <c r="B2" s="4"/>
      <c r="C2" s="715" t="s">
        <v>1104</v>
      </c>
      <c r="D2" s="3"/>
      <c r="E2" s="3"/>
      <c r="F2" s="3"/>
      <c r="G2" s="3"/>
      <c r="H2" s="4"/>
      <c r="I2" s="3"/>
      <c r="J2" s="3"/>
      <c r="K2" s="3"/>
      <c r="L2" s="3"/>
      <c r="M2" s="4"/>
    </row>
    <row r="3" spans="1:18">
      <c r="A3" s="4"/>
      <c r="B3" s="4"/>
      <c r="C3" s="764" t="str">
        <f>'Manuscript Table 2 - PAF'!B5</f>
        <v>Dementia risk</v>
      </c>
      <c r="D3" s="254" t="str">
        <f>'Manuscript Table 2 - PAF'!E5</f>
        <v>Total Australia</v>
      </c>
      <c r="E3" s="254" t="str">
        <f>'Manuscript Table 2 - PAF'!J5</f>
        <v>European</v>
      </c>
      <c r="F3" s="254" t="str">
        <f>'Manuscript Table 2 - PAF'!M5</f>
        <v>Asian</v>
      </c>
      <c r="G3" s="254" t="str">
        <f>'Manuscript Table 2 - PAF'!P5</f>
        <v>First Nations</v>
      </c>
      <c r="H3" s="4"/>
      <c r="I3" s="3"/>
      <c r="J3" s="3"/>
      <c r="K3" s="3"/>
      <c r="L3" s="3"/>
      <c r="M3" s="4"/>
      <c r="N3" s="4"/>
      <c r="O3" s="4"/>
      <c r="P3" s="4"/>
      <c r="Q3" s="4"/>
      <c r="R3" s="4"/>
    </row>
    <row r="4" spans="1:18">
      <c r="A4" s="4"/>
      <c r="B4" s="4"/>
      <c r="C4" s="765">
        <f>'Manuscript Table 2 - PAF'!B6</f>
        <v>0</v>
      </c>
      <c r="D4" s="200" t="str">
        <f>'Manuscript Table 2 - PAF'!H6</f>
        <v>aPAF (%)</v>
      </c>
      <c r="E4" s="200" t="str">
        <f>'Manuscript Table 2 - PAF'!K6</f>
        <v>aPAF (%)</v>
      </c>
      <c r="F4" s="200" t="str">
        <f>'Manuscript Table 2 - PAF'!N6</f>
        <v>aPAF (%)</v>
      </c>
      <c r="G4" s="200" t="str">
        <f>'Manuscript Table 2 - PAF'!S6</f>
        <v>aPAF (%)</v>
      </c>
      <c r="H4" s="4"/>
      <c r="I4" s="843" t="s">
        <v>1105</v>
      </c>
      <c r="J4" s="843"/>
      <c r="K4" s="843"/>
      <c r="L4" s="843"/>
      <c r="M4" s="843"/>
      <c r="N4" s="843"/>
      <c r="O4" s="843"/>
      <c r="P4" s="843"/>
      <c r="Q4" s="843"/>
      <c r="R4" s="4"/>
    </row>
    <row r="5" spans="1:18">
      <c r="A5" s="4"/>
      <c r="B5" s="4"/>
      <c r="C5" s="608" t="str">
        <f>'Manuscript Table 2 - PAF'!B7</f>
        <v>Early life</v>
      </c>
      <c r="D5" s="3"/>
      <c r="E5" s="3"/>
      <c r="F5" s="3"/>
      <c r="G5" s="3"/>
      <c r="H5" s="4"/>
      <c r="I5" s="3"/>
      <c r="J5" s="3"/>
      <c r="K5" s="3"/>
      <c r="L5" s="3"/>
      <c r="M5" s="4"/>
      <c r="N5" s="4"/>
      <c r="O5" s="4"/>
      <c r="P5" s="4"/>
      <c r="Q5" s="4"/>
      <c r="R5" s="4"/>
    </row>
    <row r="6" spans="1:18">
      <c r="A6" s="4"/>
      <c r="B6" s="4"/>
      <c r="C6" s="169" t="str">
        <f>'Manuscript Table 2 - PAF'!B8</f>
        <v>Less education (≤Grade 8)</v>
      </c>
      <c r="D6" s="168">
        <f>'Manuscript Table 2 - PAF'!H8</f>
        <v>1.9474947704175478</v>
      </c>
      <c r="E6" s="168">
        <f>'Manuscript Table 2 - PAF'!K8</f>
        <v>2.2273756813622305</v>
      </c>
      <c r="F6" s="168">
        <f>'Manuscript Table 2 - PAF'!N8</f>
        <v>1.7885316878689026</v>
      </c>
      <c r="G6" s="168">
        <f>'Manuscript Table 2 - PAF'!S8</f>
        <v>3.7847429272429252</v>
      </c>
      <c r="H6" s="4"/>
      <c r="I6" s="3">
        <f>RANK(D6,D$6:D$18)</f>
        <v>8</v>
      </c>
      <c r="J6" s="3">
        <f t="shared" ref="J6:L18" si="0">RANK(E6,E$6:E$18)</f>
        <v>6</v>
      </c>
      <c r="K6" s="3">
        <f t="shared" si="0"/>
        <v>7</v>
      </c>
      <c r="L6" s="3">
        <f t="shared" si="0"/>
        <v>6</v>
      </c>
      <c r="M6" s="4"/>
      <c r="N6" s="3" t="b">
        <f>I6=I26</f>
        <v>1</v>
      </c>
      <c r="O6" s="3" t="b">
        <f t="shared" ref="O6:Q18" si="1">J6=J26</f>
        <v>1</v>
      </c>
      <c r="P6" s="3" t="b">
        <f t="shared" si="1"/>
        <v>1</v>
      </c>
      <c r="Q6" s="3" t="b">
        <f t="shared" si="1"/>
        <v>1</v>
      </c>
      <c r="R6" s="4"/>
    </row>
    <row r="7" spans="1:18">
      <c r="A7" s="4"/>
      <c r="B7" s="4"/>
      <c r="C7" s="609" t="str">
        <f>'Manuscript Table 2 - PAF'!B10</f>
        <v>Midlife (45-65 years)</v>
      </c>
      <c r="D7" s="3"/>
      <c r="E7" s="8"/>
      <c r="F7" s="8"/>
      <c r="G7" s="3"/>
      <c r="H7" s="4"/>
      <c r="I7" s="3"/>
      <c r="J7" s="3"/>
      <c r="K7" s="3"/>
      <c r="L7" s="3"/>
      <c r="M7" s="4"/>
      <c r="N7" s="3" t="b">
        <f t="shared" ref="N7:N18" si="2">I7=I27</f>
        <v>1</v>
      </c>
      <c r="O7" s="3" t="b">
        <f t="shared" si="1"/>
        <v>1</v>
      </c>
      <c r="P7" s="3" t="b">
        <f t="shared" si="1"/>
        <v>1</v>
      </c>
      <c r="Q7" s="3" t="b">
        <f t="shared" si="1"/>
        <v>1</v>
      </c>
      <c r="R7" s="4"/>
    </row>
    <row r="8" spans="1:18">
      <c r="A8" s="4"/>
      <c r="B8" s="4"/>
      <c r="C8" s="165" t="str">
        <f>'Manuscript Table 2 - PAF'!B11</f>
        <v>Hearing loss (≥55)</v>
      </c>
      <c r="D8" s="168">
        <f>'Manuscript Table 2 - PAF'!H11</f>
        <v>6.9984578953852496</v>
      </c>
      <c r="E8" s="168">
        <f>'Manuscript Table 2 - PAF'!K11</f>
        <v>6.9344198156158114</v>
      </c>
      <c r="F8" s="168">
        <f>'Manuscript Table 2 - PAF'!N11</f>
        <v>5.6059228956687672</v>
      </c>
      <c r="G8" s="168">
        <f>'Manuscript Table 2 - PAF'!S11</f>
        <v>6.9247155419691042</v>
      </c>
      <c r="H8" s="4"/>
      <c r="I8" s="3">
        <f t="shared" ref="I8:I18" si="3">RANK(D8,D$6:D$18)</f>
        <v>2</v>
      </c>
      <c r="J8" s="3">
        <f t="shared" si="0"/>
        <v>2</v>
      </c>
      <c r="K8" s="3">
        <f t="shared" si="0"/>
        <v>2</v>
      </c>
      <c r="L8" s="3">
        <f t="shared" si="0"/>
        <v>3</v>
      </c>
      <c r="M8" s="4"/>
      <c r="N8" s="3" t="b">
        <f t="shared" si="2"/>
        <v>1</v>
      </c>
      <c r="O8" s="3" t="b">
        <f t="shared" si="1"/>
        <v>1</v>
      </c>
      <c r="P8" s="3" t="b">
        <f t="shared" si="1"/>
        <v>1</v>
      </c>
      <c r="Q8" s="3" t="b">
        <f t="shared" si="1"/>
        <v>1</v>
      </c>
      <c r="R8" s="4"/>
    </row>
    <row r="9" spans="1:18">
      <c r="A9" s="4"/>
      <c r="B9" s="4"/>
      <c r="C9" s="165" t="str">
        <f>'Manuscript Table 2 - PAF'!B13</f>
        <v>Obesity</v>
      </c>
      <c r="D9" s="168">
        <f>'Manuscript Table 2 - PAF'!H13</f>
        <v>6.6153878873386072</v>
      </c>
      <c r="E9" s="168">
        <f>'Manuscript Table 2 - PAF'!K13</f>
        <v>6.469926195574959</v>
      </c>
      <c r="F9" s="168">
        <f>'Manuscript Table 2 - PAF'!N13</f>
        <v>3.708210063088158</v>
      </c>
      <c r="G9" s="168">
        <f>'Manuscript Table 2 - PAF'!S13</f>
        <v>7.5979961590225216</v>
      </c>
      <c r="H9" s="4"/>
      <c r="I9" s="3">
        <f t="shared" si="3"/>
        <v>3</v>
      </c>
      <c r="J9" s="3">
        <f t="shared" si="0"/>
        <v>3</v>
      </c>
      <c r="K9" s="3">
        <f t="shared" si="0"/>
        <v>4</v>
      </c>
      <c r="L9" s="3">
        <f t="shared" si="0"/>
        <v>2</v>
      </c>
      <c r="M9" s="4"/>
      <c r="N9" s="3" t="b">
        <f t="shared" si="2"/>
        <v>1</v>
      </c>
      <c r="O9" s="3" t="b">
        <f t="shared" si="1"/>
        <v>1</v>
      </c>
      <c r="P9" s="3" t="b">
        <f t="shared" si="1"/>
        <v>1</v>
      </c>
      <c r="Q9" s="3" t="b">
        <f t="shared" si="1"/>
        <v>1</v>
      </c>
      <c r="R9" s="4"/>
    </row>
    <row r="10" spans="1:18">
      <c r="A10" s="4"/>
      <c r="B10" s="4"/>
      <c r="C10" s="165" t="str">
        <f>'Manuscript Table 2 - PAF'!B15</f>
        <v>Hypertension</v>
      </c>
      <c r="D10" s="168">
        <f>'Manuscript Table 2 - PAF'!H15</f>
        <v>3.2761299734841676</v>
      </c>
      <c r="E10" s="168">
        <f>'Manuscript Table 2 - PAF'!K15</f>
        <v>2.9935588743743398</v>
      </c>
      <c r="F10" s="168">
        <f>'Manuscript Table 2 - PAF'!N15</f>
        <v>3.3002037128024315</v>
      </c>
      <c r="G10" s="168">
        <f>'Manuscript Table 2 - PAF'!S15</f>
        <v>4.5684301786998667</v>
      </c>
      <c r="H10" s="4"/>
      <c r="I10" s="3">
        <f t="shared" si="3"/>
        <v>5</v>
      </c>
      <c r="J10" s="3">
        <f t="shared" si="0"/>
        <v>4</v>
      </c>
      <c r="K10" s="3">
        <f t="shared" si="0"/>
        <v>5</v>
      </c>
      <c r="L10" s="3">
        <f t="shared" si="0"/>
        <v>5</v>
      </c>
      <c r="M10" s="4"/>
      <c r="N10" s="3" t="b">
        <f t="shared" si="2"/>
        <v>1</v>
      </c>
      <c r="O10" s="3" t="b">
        <f t="shared" si="1"/>
        <v>1</v>
      </c>
      <c r="P10" s="3" t="b">
        <f t="shared" si="1"/>
        <v>1</v>
      </c>
      <c r="Q10" s="3" t="b">
        <f t="shared" si="1"/>
        <v>1</v>
      </c>
      <c r="R10" s="4"/>
    </row>
    <row r="11" spans="1:18">
      <c r="A11" s="4"/>
      <c r="B11" s="4"/>
      <c r="C11" s="165" t="str">
        <f>'Manuscript Table 2 - PAF'!B17</f>
        <v>Excessive alcohol</v>
      </c>
      <c r="D11" s="168">
        <f>'Manuscript Table 2 - PAF'!H17</f>
        <v>0.51014744565506442</v>
      </c>
      <c r="E11" s="168">
        <f>'Manuscript Table 2 - PAF'!K17</f>
        <v>0.54220495113445422</v>
      </c>
      <c r="F11" s="168">
        <f>'Manuscript Table 2 - PAF'!N17</f>
        <v>0.10406104550129831</v>
      </c>
      <c r="G11" s="168">
        <f>'Manuscript Table 2 - PAF'!S17</f>
        <v>0.72908595842111856</v>
      </c>
      <c r="H11" s="4"/>
      <c r="I11" s="3">
        <f t="shared" si="3"/>
        <v>11</v>
      </c>
      <c r="J11" s="3">
        <f t="shared" si="0"/>
        <v>11</v>
      </c>
      <c r="K11" s="3">
        <f t="shared" si="0"/>
        <v>11</v>
      </c>
      <c r="L11" s="3">
        <f t="shared" si="0"/>
        <v>11</v>
      </c>
      <c r="M11" s="4"/>
      <c r="N11" s="3" t="b">
        <f t="shared" si="2"/>
        <v>1</v>
      </c>
      <c r="O11" s="3" t="b">
        <f t="shared" si="1"/>
        <v>1</v>
      </c>
      <c r="P11" s="3" t="b">
        <f t="shared" si="1"/>
        <v>1</v>
      </c>
      <c r="Q11" s="3" t="b">
        <f t="shared" si="1"/>
        <v>1</v>
      </c>
      <c r="R11" s="4"/>
    </row>
    <row r="12" spans="1:18">
      <c r="A12" s="4"/>
      <c r="B12" s="4"/>
      <c r="C12" s="609" t="str">
        <f>'Manuscript Table 2 - PAF'!B19</f>
        <v>Later life (&gt;65 years)</v>
      </c>
      <c r="D12" s="3"/>
      <c r="E12" s="8"/>
      <c r="F12" s="8"/>
      <c r="G12" s="3"/>
      <c r="H12" s="4"/>
      <c r="I12" s="3"/>
      <c r="J12" s="3"/>
      <c r="K12" s="3"/>
      <c r="L12" s="3"/>
      <c r="M12" s="4"/>
      <c r="N12" s="3" t="b">
        <f t="shared" si="2"/>
        <v>1</v>
      </c>
      <c r="O12" s="3" t="b">
        <f t="shared" si="1"/>
        <v>1</v>
      </c>
      <c r="P12" s="3" t="b">
        <f t="shared" si="1"/>
        <v>1</v>
      </c>
      <c r="Q12" s="3" t="b">
        <f t="shared" si="1"/>
        <v>1</v>
      </c>
      <c r="R12" s="4"/>
    </row>
    <row r="13" spans="1:18">
      <c r="A13" s="4"/>
      <c r="B13" s="4"/>
      <c r="C13" s="165" t="str">
        <f>'Manuscript Table 2 - PAF'!B20</f>
        <v>Physical inactivity</v>
      </c>
      <c r="D13" s="168">
        <f>'Manuscript Table 2 - PAF'!H20</f>
        <v>8.3207899416198661</v>
      </c>
      <c r="E13" s="168">
        <f>'Manuscript Table 2 - PAF'!K20</f>
        <v>8.0675190179870739</v>
      </c>
      <c r="F13" s="168">
        <f>'Manuscript Table 2 - PAF'!N20</f>
        <v>8.9174435016327127</v>
      </c>
      <c r="G13" s="168">
        <f>'Manuscript Table 2 - PAF'!S20</f>
        <v>7.8861529483824597</v>
      </c>
      <c r="H13" s="4"/>
      <c r="I13" s="3">
        <f t="shared" si="3"/>
        <v>1</v>
      </c>
      <c r="J13" s="3">
        <f t="shared" si="0"/>
        <v>1</v>
      </c>
      <c r="K13" s="3">
        <f t="shared" si="0"/>
        <v>1</v>
      </c>
      <c r="L13" s="3">
        <f t="shared" si="0"/>
        <v>1</v>
      </c>
      <c r="M13" s="4"/>
      <c r="N13" s="3" t="b">
        <f t="shared" si="2"/>
        <v>1</v>
      </c>
      <c r="O13" s="3" t="b">
        <f t="shared" si="1"/>
        <v>1</v>
      </c>
      <c r="P13" s="3" t="b">
        <f t="shared" si="1"/>
        <v>1</v>
      </c>
      <c r="Q13" s="3" t="b">
        <f t="shared" si="1"/>
        <v>1</v>
      </c>
      <c r="R13" s="4"/>
    </row>
    <row r="14" spans="1:18">
      <c r="A14" s="4"/>
      <c r="B14" s="4"/>
      <c r="C14" s="165" t="str">
        <f>'Manuscript Table 2 - PAF'!B22</f>
        <v>Diabetes mellitus</v>
      </c>
      <c r="D14" s="168">
        <f>'Manuscript Table 2 - PAF'!H22</f>
        <v>2.7135059515834214</v>
      </c>
      <c r="E14" s="168">
        <f>'Manuscript Table 2 - PAF'!K22</f>
        <v>2.3051675076388372</v>
      </c>
      <c r="F14" s="168">
        <f>'Manuscript Table 2 - PAF'!N22</f>
        <v>3.8969053151300335</v>
      </c>
      <c r="G14" s="168">
        <f>'Manuscript Table 2 - PAF'!S22</f>
        <v>5.1005722115933905</v>
      </c>
      <c r="H14" s="4"/>
      <c r="I14" s="3">
        <f t="shared" si="3"/>
        <v>6</v>
      </c>
      <c r="J14" s="3">
        <f t="shared" si="0"/>
        <v>5</v>
      </c>
      <c r="K14" s="3">
        <f t="shared" si="0"/>
        <v>3</v>
      </c>
      <c r="L14" s="3">
        <f t="shared" si="0"/>
        <v>4</v>
      </c>
      <c r="M14" s="4"/>
      <c r="N14" s="3" t="b">
        <f t="shared" si="2"/>
        <v>1</v>
      </c>
      <c r="O14" s="3" t="b">
        <f t="shared" si="1"/>
        <v>1</v>
      </c>
      <c r="P14" s="3" t="b">
        <f t="shared" si="1"/>
        <v>1</v>
      </c>
      <c r="Q14" s="3" t="b">
        <f t="shared" si="1"/>
        <v>1</v>
      </c>
      <c r="R14" s="4"/>
    </row>
    <row r="15" spans="1:18">
      <c r="A15" s="4"/>
      <c r="B15" s="4"/>
      <c r="C15" s="165" t="str">
        <f>'Manuscript Table 2 - PAF'!B24</f>
        <v>Depression</v>
      </c>
      <c r="D15" s="168">
        <f>'Manuscript Table 2 - PAF'!H24</f>
        <v>3.2987781182889577</v>
      </c>
      <c r="E15" s="168">
        <f>'Manuscript Table 2 - PAF'!K24</f>
        <v>1.9496654151893438</v>
      </c>
      <c r="F15" s="168">
        <f>'Manuscript Table 2 - PAF'!N24</f>
        <v>1.2895380442322144</v>
      </c>
      <c r="G15" s="168">
        <f>'Manuscript Table 2 - PAF'!S24</f>
        <v>3.0713274849259316</v>
      </c>
      <c r="H15" s="4"/>
      <c r="I15" s="3">
        <f t="shared" si="3"/>
        <v>4</v>
      </c>
      <c r="J15" s="3">
        <f t="shared" si="0"/>
        <v>8</v>
      </c>
      <c r="K15" s="3">
        <f t="shared" si="0"/>
        <v>9</v>
      </c>
      <c r="L15" s="3">
        <f t="shared" si="0"/>
        <v>8</v>
      </c>
      <c r="M15" s="4"/>
      <c r="N15" s="3" t="b">
        <f t="shared" si="2"/>
        <v>1</v>
      </c>
      <c r="O15" s="3" t="b">
        <f t="shared" si="1"/>
        <v>1</v>
      </c>
      <c r="P15" s="3" t="b">
        <f t="shared" si="1"/>
        <v>1</v>
      </c>
      <c r="Q15" s="3" t="b">
        <f t="shared" si="1"/>
        <v>1</v>
      </c>
      <c r="R15" s="4"/>
    </row>
    <row r="16" spans="1:18">
      <c r="A16" s="4"/>
      <c r="B16" s="4"/>
      <c r="C16" s="165" t="str">
        <f>'Manuscript Table 2 - PAF'!B26</f>
        <v>Smoker (daily)</v>
      </c>
      <c r="D16" s="168">
        <f>'Manuscript Table 2 - PAF'!H26</f>
        <v>1.3559918474509913</v>
      </c>
      <c r="E16" s="168">
        <f>'Manuscript Table 2 - PAF'!K26</f>
        <v>1.6021204223726642</v>
      </c>
      <c r="F16" s="168">
        <f>'Manuscript Table 2 - PAF'!N26</f>
        <v>1.3601716765524217</v>
      </c>
      <c r="G16" s="168">
        <f>'Manuscript Table 2 - PAF'!S26</f>
        <v>3.376012073829092</v>
      </c>
      <c r="H16" s="4"/>
      <c r="I16" s="3">
        <f t="shared" si="3"/>
        <v>9</v>
      </c>
      <c r="J16" s="3">
        <f t="shared" si="0"/>
        <v>9</v>
      </c>
      <c r="K16" s="3">
        <f t="shared" si="0"/>
        <v>8</v>
      </c>
      <c r="L16" s="3">
        <f t="shared" si="0"/>
        <v>7</v>
      </c>
      <c r="M16" s="4"/>
      <c r="N16" s="3" t="b">
        <f t="shared" si="2"/>
        <v>1</v>
      </c>
      <c r="O16" s="3" t="b">
        <f t="shared" si="1"/>
        <v>1</v>
      </c>
      <c r="P16" s="3" t="b">
        <f t="shared" si="1"/>
        <v>1</v>
      </c>
      <c r="Q16" s="3" t="b">
        <f t="shared" si="1"/>
        <v>1</v>
      </c>
      <c r="R16" s="4"/>
    </row>
    <row r="17" spans="1:18">
      <c r="A17" s="4"/>
      <c r="B17" s="4"/>
      <c r="C17" s="165" t="str">
        <f>'Manuscript Table 2 - PAF'!B28</f>
        <v>Air pollution</v>
      </c>
      <c r="D17" s="168">
        <f>'Manuscript Table 2 - PAF'!H28</f>
        <v>2.1539731787030445</v>
      </c>
      <c r="E17" s="168">
        <f>'Manuscript Table 2 - PAF'!K28</f>
        <v>2.1712321512000448</v>
      </c>
      <c r="F17" s="168">
        <f>'Manuscript Table 2 - PAF'!N28</f>
        <v>2.7585705518526846</v>
      </c>
      <c r="G17" s="168">
        <f>'Manuscript Table 2 - PAF'!S28</f>
        <v>1.0834130663296153</v>
      </c>
      <c r="H17" s="4"/>
      <c r="I17" s="3">
        <f t="shared" si="3"/>
        <v>7</v>
      </c>
      <c r="J17" s="3">
        <f t="shared" si="0"/>
        <v>7</v>
      </c>
      <c r="K17" s="3">
        <f t="shared" si="0"/>
        <v>6</v>
      </c>
      <c r="L17" s="3">
        <f t="shared" si="0"/>
        <v>9</v>
      </c>
      <c r="M17" s="4"/>
      <c r="N17" s="3" t="b">
        <f t="shared" si="2"/>
        <v>1</v>
      </c>
      <c r="O17" s="3" t="b">
        <f t="shared" si="1"/>
        <v>1</v>
      </c>
      <c r="P17" s="3" t="b">
        <f t="shared" si="1"/>
        <v>1</v>
      </c>
      <c r="Q17" s="3" t="b">
        <f t="shared" si="1"/>
        <v>1</v>
      </c>
      <c r="R17" s="4"/>
    </row>
    <row r="18" spans="1:18">
      <c r="A18" s="4"/>
      <c r="B18" s="4"/>
      <c r="C18" s="165" t="str">
        <f>'Manuscript Table 2 - PAF'!B30</f>
        <v>Social isolation</v>
      </c>
      <c r="D18" s="168">
        <f>'Manuscript Table 2 - PAF'!H30</f>
        <v>1.0119318779604225</v>
      </c>
      <c r="E18" s="168">
        <f>'Manuscript Table 2 - PAF'!K30</f>
        <v>1.1840522260401269</v>
      </c>
      <c r="F18" s="168">
        <f>'Manuscript Table 2 - PAF'!N30</f>
        <v>0.91244573927555772</v>
      </c>
      <c r="G18" s="168">
        <f>'Manuscript Table 2 - PAF'!S30</f>
        <v>0.77426796309678025</v>
      </c>
      <c r="H18" s="4"/>
      <c r="I18" s="3">
        <f t="shared" si="3"/>
        <v>10</v>
      </c>
      <c r="J18" s="3">
        <f t="shared" si="0"/>
        <v>10</v>
      </c>
      <c r="K18" s="3">
        <f t="shared" si="0"/>
        <v>10</v>
      </c>
      <c r="L18" s="3">
        <f t="shared" si="0"/>
        <v>10</v>
      </c>
      <c r="M18" s="4"/>
      <c r="N18" s="3" t="b">
        <f t="shared" si="2"/>
        <v>1</v>
      </c>
      <c r="O18" s="3" t="b">
        <f t="shared" si="1"/>
        <v>1</v>
      </c>
      <c r="P18" s="3" t="b">
        <f t="shared" si="1"/>
        <v>1</v>
      </c>
      <c r="Q18" s="3" t="b">
        <f t="shared" si="1"/>
        <v>1</v>
      </c>
      <c r="R18" s="4"/>
    </row>
    <row r="19" spans="1:18">
      <c r="A19" s="4"/>
      <c r="B19" s="4"/>
      <c r="C19" s="170" t="str">
        <f>'Manuscript Table 2 - PAF'!B32</f>
        <v>Total</v>
      </c>
      <c r="D19" s="171">
        <f>'Manuscript Table 2 - PAF'!H32</f>
        <v>38.202588887887337</v>
      </c>
      <c r="E19" s="171">
        <f>'Manuscript Table 2 - PAF'!K32</f>
        <v>36.447242258489887</v>
      </c>
      <c r="F19" s="171">
        <f>'Manuscript Table 2 - PAF'!N32</f>
        <v>33.642004233605185</v>
      </c>
      <c r="G19" s="171">
        <f>'Manuscript Table 2 - PAF'!S32</f>
        <v>44.896716513512814</v>
      </c>
      <c r="H19" s="4"/>
      <c r="I19" s="3"/>
      <c r="J19" s="3"/>
      <c r="K19" s="3"/>
      <c r="L19" s="3"/>
      <c r="M19" s="4"/>
      <c r="N19" s="4"/>
      <c r="O19" s="4"/>
      <c r="P19" s="4"/>
      <c r="Q19" s="4"/>
      <c r="R19" s="4"/>
    </row>
    <row r="20" spans="1:18">
      <c r="A20" s="4"/>
      <c r="B20" s="4"/>
      <c r="C20" s="4"/>
      <c r="D20" s="3"/>
      <c r="E20" s="3"/>
      <c r="F20" s="3"/>
      <c r="G20" s="3"/>
      <c r="H20" s="4"/>
      <c r="I20" s="3"/>
      <c r="J20" s="3"/>
      <c r="K20" s="3"/>
      <c r="L20" s="3"/>
      <c r="M20" s="4"/>
      <c r="N20" s="4"/>
      <c r="O20" s="4"/>
      <c r="P20" s="4"/>
      <c r="Q20" s="4"/>
      <c r="R20" s="4"/>
    </row>
    <row r="21" spans="1:18">
      <c r="A21" s="4"/>
      <c r="B21" s="4"/>
      <c r="C21" s="4"/>
      <c r="D21" s="3"/>
      <c r="E21" s="3"/>
      <c r="F21" s="3"/>
      <c r="G21" s="3"/>
      <c r="H21" s="4"/>
      <c r="I21" s="3"/>
      <c r="J21" s="3"/>
      <c r="K21" s="3"/>
      <c r="L21" s="3"/>
      <c r="M21" s="4"/>
      <c r="N21" s="4"/>
      <c r="O21" s="4"/>
      <c r="P21" s="4"/>
      <c r="Q21" s="4"/>
      <c r="R21" s="4"/>
    </row>
    <row r="22" spans="1:18">
      <c r="A22" s="4"/>
      <c r="B22" s="4"/>
      <c r="C22" s="716" t="s">
        <v>1103</v>
      </c>
      <c r="D22" s="3"/>
      <c r="E22" s="3"/>
      <c r="F22" s="3"/>
      <c r="G22" s="3"/>
      <c r="H22" s="4"/>
      <c r="I22" s="3"/>
      <c r="J22" s="3"/>
      <c r="K22" s="3"/>
      <c r="L22" s="3"/>
      <c r="M22" s="4"/>
      <c r="N22" s="4"/>
      <c r="O22" s="4"/>
      <c r="P22" s="4"/>
      <c r="Q22" s="4"/>
      <c r="R22" s="4"/>
    </row>
    <row r="23" spans="1:18">
      <c r="A23" s="4"/>
      <c r="B23" s="4"/>
      <c r="C23" s="608" t="s">
        <v>217</v>
      </c>
      <c r="D23" s="254" t="s">
        <v>1</v>
      </c>
      <c r="E23" s="254" t="s">
        <v>961</v>
      </c>
      <c r="F23" s="254" t="s">
        <v>962</v>
      </c>
      <c r="G23" s="254" t="s">
        <v>714</v>
      </c>
      <c r="H23" s="4"/>
      <c r="I23" s="3"/>
      <c r="J23" s="3"/>
      <c r="K23" s="3"/>
      <c r="L23" s="3"/>
      <c r="M23" s="4"/>
      <c r="N23" s="4"/>
      <c r="O23" s="4"/>
      <c r="P23" s="4"/>
      <c r="Q23" s="4"/>
      <c r="R23" s="4"/>
    </row>
    <row r="24" spans="1:18">
      <c r="A24" s="4"/>
      <c r="B24" s="4"/>
      <c r="C24" s="609">
        <v>0</v>
      </c>
      <c r="D24" s="200" t="s">
        <v>459</v>
      </c>
      <c r="E24" s="200" t="s">
        <v>459</v>
      </c>
      <c r="F24" s="200" t="s">
        <v>459</v>
      </c>
      <c r="G24" s="200" t="s">
        <v>459</v>
      </c>
      <c r="H24" s="4"/>
      <c r="I24" s="3"/>
      <c r="J24" s="3"/>
      <c r="K24" s="3"/>
      <c r="L24" s="3"/>
      <c r="M24" s="4"/>
      <c r="N24" s="4"/>
      <c r="O24" s="4"/>
      <c r="P24" s="4"/>
      <c r="Q24" s="4"/>
      <c r="R24" s="4"/>
    </row>
    <row r="25" spans="1:18">
      <c r="A25" s="4"/>
      <c r="B25" s="4"/>
      <c r="C25" s="608" t="s">
        <v>860</v>
      </c>
      <c r="D25" s="3"/>
      <c r="E25" s="3"/>
      <c r="F25" s="3"/>
      <c r="G25" s="3"/>
      <c r="H25" s="4"/>
      <c r="I25" s="3"/>
      <c r="J25" s="3"/>
      <c r="K25" s="3"/>
      <c r="L25" s="3"/>
      <c r="M25" s="4"/>
      <c r="N25" s="4"/>
      <c r="O25" s="4"/>
      <c r="P25" s="4"/>
      <c r="Q25" s="4"/>
      <c r="R25" s="4"/>
    </row>
    <row r="26" spans="1:18">
      <c r="A26" s="4"/>
      <c r="B26" s="4"/>
      <c r="C26" s="169" t="s">
        <v>1057</v>
      </c>
      <c r="D26" s="168">
        <v>2.539752300349897</v>
      </c>
      <c r="E26" s="168">
        <v>2.9254707015105796</v>
      </c>
      <c r="F26" s="168">
        <v>2.3631981915043814</v>
      </c>
      <c r="G26" s="168">
        <v>4.9305022803567322</v>
      </c>
      <c r="H26" s="4"/>
      <c r="I26" s="3">
        <f>RANK(D26,D$26:D$38)</f>
        <v>8</v>
      </c>
      <c r="J26" s="3">
        <f t="shared" ref="J26:L38" si="4">RANK(E26,E$26:E$38)</f>
        <v>6</v>
      </c>
      <c r="K26" s="3">
        <f t="shared" si="4"/>
        <v>7</v>
      </c>
      <c r="L26" s="3">
        <f t="shared" si="4"/>
        <v>6</v>
      </c>
      <c r="M26" s="4"/>
      <c r="N26" s="4"/>
      <c r="O26" s="4"/>
      <c r="P26" s="4"/>
      <c r="Q26" s="4"/>
      <c r="R26" s="4"/>
    </row>
    <row r="27" spans="1:18">
      <c r="A27" s="4"/>
      <c r="B27" s="4"/>
      <c r="C27" s="609" t="s">
        <v>761</v>
      </c>
      <c r="D27" s="3"/>
      <c r="E27" s="8"/>
      <c r="F27" s="8"/>
      <c r="G27" s="3"/>
      <c r="H27" s="4"/>
      <c r="I27" s="3"/>
      <c r="J27" s="3"/>
      <c r="K27" s="3"/>
      <c r="L27" s="3"/>
      <c r="M27" s="4"/>
      <c r="N27" s="4"/>
      <c r="O27" s="4"/>
      <c r="P27" s="4"/>
      <c r="Q27" s="4"/>
      <c r="R27" s="4"/>
    </row>
    <row r="28" spans="1:18">
      <c r="A28" s="4"/>
      <c r="B28" s="4"/>
      <c r="C28" s="165" t="s">
        <v>870</v>
      </c>
      <c r="D28" s="168">
        <v>9.1267765175542532</v>
      </c>
      <c r="E28" s="168">
        <v>9.1077774496269797</v>
      </c>
      <c r="F28" s="168">
        <v>7.4071412536966426</v>
      </c>
      <c r="G28" s="168">
        <v>9.0210422284538261</v>
      </c>
      <c r="H28" s="4"/>
      <c r="I28" s="3">
        <f t="shared" ref="I28:I38" si="5">RANK(D28,D$26:D$38)</f>
        <v>2</v>
      </c>
      <c r="J28" s="3">
        <f t="shared" si="4"/>
        <v>2</v>
      </c>
      <c r="K28" s="3">
        <f t="shared" si="4"/>
        <v>2</v>
      </c>
      <c r="L28" s="3">
        <f t="shared" si="4"/>
        <v>3</v>
      </c>
      <c r="M28" s="4"/>
      <c r="N28" s="4"/>
      <c r="O28" s="4"/>
      <c r="P28" s="4"/>
      <c r="Q28" s="4"/>
      <c r="R28" s="4"/>
    </row>
    <row r="29" spans="1:18">
      <c r="A29" s="4"/>
      <c r="B29" s="4"/>
      <c r="C29" s="165" t="s">
        <v>415</v>
      </c>
      <c r="D29" s="168">
        <v>8.6272101264604686</v>
      </c>
      <c r="E29" s="168">
        <v>8.4977041297831359</v>
      </c>
      <c r="F29" s="168">
        <v>4.8996813275642772</v>
      </c>
      <c r="G29" s="168">
        <v>9.8981458208291482</v>
      </c>
      <c r="H29" s="4"/>
      <c r="I29" s="3">
        <f t="shared" si="5"/>
        <v>3</v>
      </c>
      <c r="J29" s="3">
        <f t="shared" si="4"/>
        <v>3</v>
      </c>
      <c r="K29" s="3">
        <f t="shared" si="4"/>
        <v>4</v>
      </c>
      <c r="L29" s="3">
        <f t="shared" si="4"/>
        <v>2</v>
      </c>
      <c r="M29" s="4"/>
      <c r="N29" s="4"/>
      <c r="O29" s="4"/>
      <c r="P29" s="4"/>
      <c r="Q29" s="4"/>
      <c r="R29" s="4"/>
    </row>
    <row r="30" spans="1:18">
      <c r="A30" s="4"/>
      <c r="B30" s="4"/>
      <c r="C30" s="165" t="s">
        <v>61</v>
      </c>
      <c r="D30" s="168">
        <v>4.2724420947316402</v>
      </c>
      <c r="E30" s="168">
        <v>3.9317879123440549</v>
      </c>
      <c r="F30" s="168">
        <v>4.3605799654484017</v>
      </c>
      <c r="G30" s="168">
        <v>5.9514360279520391</v>
      </c>
      <c r="H30" s="4"/>
      <c r="I30" s="3">
        <f t="shared" si="5"/>
        <v>5</v>
      </c>
      <c r="J30" s="3">
        <f t="shared" si="4"/>
        <v>4</v>
      </c>
      <c r="K30" s="3">
        <f t="shared" si="4"/>
        <v>5</v>
      </c>
      <c r="L30" s="3">
        <f t="shared" si="4"/>
        <v>5</v>
      </c>
      <c r="M30" s="4"/>
      <c r="N30" s="4"/>
      <c r="O30" s="4"/>
      <c r="P30" s="4"/>
      <c r="Q30" s="4"/>
      <c r="R30" s="4"/>
    </row>
    <row r="31" spans="1:18">
      <c r="A31" s="4"/>
      <c r="B31" s="4"/>
      <c r="C31" s="165" t="s">
        <v>441</v>
      </c>
      <c r="D31" s="168">
        <v>0.6652896676802289</v>
      </c>
      <c r="E31" s="168">
        <v>0.71214062002675793</v>
      </c>
      <c r="F31" s="168">
        <v>0.13749651527155315</v>
      </c>
      <c r="G31" s="168">
        <v>0.94980294558343392</v>
      </c>
      <c r="H31" s="4"/>
      <c r="I31" s="3">
        <f t="shared" si="5"/>
        <v>11</v>
      </c>
      <c r="J31" s="3">
        <f t="shared" si="4"/>
        <v>11</v>
      </c>
      <c r="K31" s="3">
        <f t="shared" si="4"/>
        <v>11</v>
      </c>
      <c r="L31" s="3">
        <f t="shared" si="4"/>
        <v>11</v>
      </c>
      <c r="M31" s="4"/>
      <c r="N31" s="4"/>
      <c r="O31" s="4"/>
      <c r="P31" s="4"/>
      <c r="Q31" s="4"/>
      <c r="R31" s="4"/>
    </row>
    <row r="32" spans="1:18">
      <c r="A32" s="4"/>
      <c r="B32" s="4"/>
      <c r="C32" s="609" t="s">
        <v>762</v>
      </c>
      <c r="D32" s="3"/>
      <c r="E32" s="8"/>
      <c r="F32" s="8"/>
      <c r="G32" s="3"/>
      <c r="H32" s="4"/>
      <c r="I32" s="3"/>
      <c r="J32" s="3"/>
      <c r="K32" s="3"/>
      <c r="L32" s="3"/>
      <c r="M32" s="4"/>
      <c r="N32" s="4"/>
      <c r="O32" s="4"/>
      <c r="P32" s="4"/>
      <c r="Q32" s="4"/>
      <c r="R32" s="4"/>
    </row>
    <row r="33" spans="1:18">
      <c r="A33" s="4"/>
      <c r="B33" s="4"/>
      <c r="C33" s="165" t="s">
        <v>2</v>
      </c>
      <c r="D33" s="168">
        <v>10.851246286235945</v>
      </c>
      <c r="E33" s="168">
        <v>10.596007992044871</v>
      </c>
      <c r="F33" s="168">
        <v>11.782674301404718</v>
      </c>
      <c r="G33" s="168">
        <v>10.273536629227971</v>
      </c>
      <c r="H33" s="4"/>
      <c r="I33" s="3">
        <f t="shared" si="5"/>
        <v>1</v>
      </c>
      <c r="J33" s="3">
        <f t="shared" si="4"/>
        <v>1</v>
      </c>
      <c r="K33" s="3">
        <f t="shared" si="4"/>
        <v>1</v>
      </c>
      <c r="L33" s="3">
        <f t="shared" si="4"/>
        <v>1</v>
      </c>
      <c r="M33" s="4"/>
      <c r="N33" s="4"/>
      <c r="O33" s="4"/>
      <c r="P33" s="4"/>
      <c r="Q33" s="4"/>
      <c r="R33" s="4"/>
    </row>
    <row r="34" spans="1:18">
      <c r="A34" s="4"/>
      <c r="B34" s="4"/>
      <c r="C34" s="165" t="s">
        <v>3</v>
      </c>
      <c r="D34" s="168">
        <v>3.5387170672964361</v>
      </c>
      <c r="E34" s="168">
        <v>3.0276437253491224</v>
      </c>
      <c r="F34" s="168">
        <v>5.14900555334982</v>
      </c>
      <c r="G34" s="168">
        <v>6.644673998692233</v>
      </c>
      <c r="H34" s="4"/>
      <c r="I34" s="3">
        <f t="shared" si="5"/>
        <v>6</v>
      </c>
      <c r="J34" s="3">
        <f t="shared" si="4"/>
        <v>5</v>
      </c>
      <c r="K34" s="3">
        <f t="shared" si="4"/>
        <v>3</v>
      </c>
      <c r="L34" s="3">
        <f t="shared" si="4"/>
        <v>4</v>
      </c>
      <c r="M34" s="4"/>
      <c r="N34" s="4"/>
      <c r="O34" s="4"/>
      <c r="P34" s="4"/>
      <c r="Q34" s="4"/>
      <c r="R34" s="4"/>
    </row>
    <row r="35" spans="1:18">
      <c r="A35" s="4"/>
      <c r="B35" s="4"/>
      <c r="C35" s="165" t="s">
        <v>4</v>
      </c>
      <c r="D35" s="168">
        <v>4.3019778237822965</v>
      </c>
      <c r="E35" s="168">
        <v>2.5607216140550624</v>
      </c>
      <c r="F35" s="168">
        <v>1.7038747452312624</v>
      </c>
      <c r="G35" s="168">
        <v>4.0011138033042002</v>
      </c>
      <c r="H35" s="4"/>
      <c r="I35" s="3">
        <f t="shared" si="5"/>
        <v>4</v>
      </c>
      <c r="J35" s="3">
        <f t="shared" si="4"/>
        <v>8</v>
      </c>
      <c r="K35" s="3">
        <f t="shared" si="4"/>
        <v>9</v>
      </c>
      <c r="L35" s="3">
        <f t="shared" si="4"/>
        <v>8</v>
      </c>
      <c r="M35" s="4"/>
      <c r="N35" s="4"/>
      <c r="O35" s="4"/>
      <c r="P35" s="4"/>
      <c r="Q35" s="4"/>
      <c r="R35" s="4"/>
    </row>
    <row r="36" spans="1:18">
      <c r="A36" s="4"/>
      <c r="B36" s="4"/>
      <c r="C36" s="165" t="s">
        <v>343</v>
      </c>
      <c r="D36" s="168">
        <v>1.7683659366545998</v>
      </c>
      <c r="E36" s="168">
        <v>2.1042504841736038</v>
      </c>
      <c r="F36" s="168">
        <v>1.7972034087884576</v>
      </c>
      <c r="G36" s="168">
        <v>4.3980358900232925</v>
      </c>
      <c r="H36" s="4"/>
      <c r="I36" s="3">
        <f t="shared" si="5"/>
        <v>9</v>
      </c>
      <c r="J36" s="3">
        <f t="shared" si="4"/>
        <v>9</v>
      </c>
      <c r="K36" s="3">
        <f t="shared" si="4"/>
        <v>8</v>
      </c>
      <c r="L36" s="3">
        <f t="shared" si="4"/>
        <v>7</v>
      </c>
      <c r="M36" s="4"/>
      <c r="N36" s="4"/>
      <c r="O36" s="4"/>
      <c r="P36" s="4"/>
      <c r="Q36" s="4"/>
      <c r="R36" s="4"/>
    </row>
    <row r="37" spans="1:18">
      <c r="A37" s="4"/>
      <c r="B37" s="4"/>
      <c r="C37" s="165" t="s">
        <v>483</v>
      </c>
      <c r="D37" s="168">
        <v>2.8090233763914734</v>
      </c>
      <c r="E37" s="168">
        <v>2.8517308946413591</v>
      </c>
      <c r="F37" s="168">
        <v>3.6449166562115427</v>
      </c>
      <c r="G37" s="168">
        <v>1.411395885214791</v>
      </c>
      <c r="H37" s="4"/>
      <c r="I37" s="3">
        <f t="shared" si="5"/>
        <v>7</v>
      </c>
      <c r="J37" s="3">
        <f t="shared" si="4"/>
        <v>7</v>
      </c>
      <c r="K37" s="3">
        <f t="shared" si="4"/>
        <v>6</v>
      </c>
      <c r="L37" s="3">
        <f t="shared" si="4"/>
        <v>9</v>
      </c>
      <c r="M37" s="4"/>
      <c r="N37" s="4"/>
      <c r="O37" s="4"/>
      <c r="P37" s="4"/>
      <c r="Q37" s="4"/>
      <c r="R37" s="4"/>
    </row>
    <row r="38" spans="1:18">
      <c r="A38" s="4"/>
      <c r="B38" s="4"/>
      <c r="C38" s="165" t="s">
        <v>442</v>
      </c>
      <c r="D38" s="168">
        <v>1.3196730249993678</v>
      </c>
      <c r="E38" s="168">
        <v>1.5551530553751476</v>
      </c>
      <c r="F38" s="168">
        <v>1.2056203060462241</v>
      </c>
      <c r="G38" s="168">
        <v>1.0086629477994153</v>
      </c>
      <c r="H38" s="4"/>
      <c r="I38" s="3">
        <f t="shared" si="5"/>
        <v>10</v>
      </c>
      <c r="J38" s="3">
        <f t="shared" si="4"/>
        <v>10</v>
      </c>
      <c r="K38" s="3">
        <f t="shared" si="4"/>
        <v>10</v>
      </c>
      <c r="L38" s="3">
        <f t="shared" si="4"/>
        <v>10</v>
      </c>
      <c r="M38" s="4"/>
      <c r="N38" s="4"/>
      <c r="O38" s="4"/>
      <c r="P38" s="4"/>
      <c r="Q38" s="4"/>
      <c r="R38" s="4"/>
    </row>
    <row r="39" spans="1:18">
      <c r="A39" s="4"/>
      <c r="B39" s="4"/>
      <c r="C39" s="170" t="s">
        <v>37</v>
      </c>
      <c r="D39" s="171">
        <v>49.820474222136603</v>
      </c>
      <c r="E39" s="171">
        <v>47.87038857893068</v>
      </c>
      <c r="F39" s="171">
        <v>44.451392224517285</v>
      </c>
      <c r="G39" s="171">
        <v>58.488348457437091</v>
      </c>
      <c r="H39" s="4"/>
      <c r="I39" s="3"/>
      <c r="J39" s="3"/>
      <c r="K39" s="3"/>
      <c r="L39" s="3"/>
      <c r="M39" s="4"/>
      <c r="N39" s="4"/>
      <c r="O39" s="4"/>
      <c r="P39" s="4"/>
      <c r="Q39" s="4"/>
      <c r="R39" s="4"/>
    </row>
    <row r="40" spans="1:18">
      <c r="A40" s="4"/>
      <c r="B40" s="4"/>
      <c r="C40" s="4"/>
      <c r="D40" s="3"/>
      <c r="E40" s="3"/>
      <c r="F40" s="3"/>
      <c r="G40" s="3"/>
      <c r="H40" s="4"/>
      <c r="I40" s="3"/>
      <c r="J40" s="3"/>
      <c r="K40" s="3"/>
      <c r="L40" s="3"/>
      <c r="M40" s="4"/>
      <c r="N40" s="4"/>
      <c r="O40" s="4"/>
      <c r="P40" s="4"/>
      <c r="Q40" s="4"/>
      <c r="R40" s="4"/>
    </row>
  </sheetData>
  <mergeCells count="2">
    <mergeCell ref="C3:C4"/>
    <mergeCell ref="I4:Q4"/>
  </mergeCells>
  <pageMargins left="0.7" right="0.7" top="0.75" bottom="0.75" header="0.3" footer="0.3"/>
  <pageSetup paperSize="9" orientation="portrait" horizontalDpi="0" verticalDpi="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1CF28-4B48-45D2-9345-A29C4C8217E4}">
  <sheetPr>
    <tabColor theme="0" tint="-4.9989318521683403E-2"/>
  </sheetPr>
  <dimension ref="B1:AV130"/>
  <sheetViews>
    <sheetView topLeftCell="A56" zoomScale="55" zoomScaleNormal="55" workbookViewId="0">
      <selection activeCell="Z105" sqref="Z105:AC114"/>
    </sheetView>
  </sheetViews>
  <sheetFormatPr defaultColWidth="8.88671875" defaultRowHeight="14.4"/>
  <cols>
    <col min="3" max="3" width="24.5546875" customWidth="1"/>
    <col min="4" max="5" width="7.6640625" style="1" bestFit="1" customWidth="1"/>
    <col min="6" max="8" width="7.6640625" style="1" customWidth="1"/>
    <col min="9" max="9" width="13.6640625" style="1" customWidth="1"/>
    <col min="10" max="10" width="4.5546875" style="1" bestFit="1" customWidth="1"/>
    <col min="11" max="11" width="13.33203125" style="1" customWidth="1"/>
    <col min="13" max="14" width="14.5546875" bestFit="1" customWidth="1"/>
    <col min="15" max="15" width="15.5546875" bestFit="1" customWidth="1"/>
    <col min="16" max="16" width="14.5546875" bestFit="1" customWidth="1"/>
    <col min="17" max="17" width="14.21875" bestFit="1" customWidth="1"/>
    <col min="18" max="18" width="15.33203125" bestFit="1" customWidth="1"/>
    <col min="20" max="20" width="3.33203125" customWidth="1"/>
    <col min="26" max="29" width="12.21875" customWidth="1"/>
  </cols>
  <sheetData>
    <row r="1" spans="2:47" ht="15" thickBot="1"/>
    <row r="2" spans="2:47" ht="15" thickBot="1">
      <c r="S2" s="779" t="s">
        <v>462</v>
      </c>
      <c r="T2" s="780"/>
      <c r="U2" s="780"/>
      <c r="V2" s="780"/>
      <c r="W2" s="780"/>
      <c r="X2" s="780"/>
      <c r="Y2" s="780"/>
      <c r="Z2" s="780"/>
      <c r="AA2" s="780"/>
      <c r="AB2" s="780"/>
      <c r="AC2" s="781"/>
      <c r="AK2" s="782" t="s">
        <v>463</v>
      </c>
      <c r="AL2" s="783"/>
      <c r="AM2" s="783"/>
      <c r="AN2" s="783"/>
      <c r="AO2" s="783"/>
      <c r="AP2" s="783"/>
      <c r="AQ2" s="783"/>
      <c r="AR2" s="783"/>
      <c r="AS2" s="783"/>
      <c r="AT2" s="783"/>
      <c r="AU2" s="784"/>
    </row>
    <row r="4" spans="2:47">
      <c r="D4"/>
      <c r="E4"/>
      <c r="F4"/>
      <c r="G4"/>
      <c r="H4"/>
      <c r="I4"/>
      <c r="J4"/>
      <c r="K4"/>
      <c r="S4" t="s">
        <v>384</v>
      </c>
      <c r="AK4" t="s">
        <v>384</v>
      </c>
    </row>
    <row r="5" spans="2:47" ht="14.4" customHeight="1">
      <c r="D5"/>
      <c r="E5"/>
      <c r="F5"/>
      <c r="G5"/>
      <c r="H5"/>
      <c r="I5"/>
      <c r="J5"/>
      <c r="K5"/>
      <c r="S5" t="s">
        <v>1118</v>
      </c>
      <c r="AK5" t="s">
        <v>1118</v>
      </c>
    </row>
    <row r="6" spans="2:47">
      <c r="B6" s="4"/>
      <c r="C6" s="4"/>
      <c r="D6" s="3"/>
      <c r="E6" s="3"/>
      <c r="F6" s="3"/>
      <c r="G6" s="3"/>
      <c r="H6" s="3"/>
      <c r="I6" s="3"/>
      <c r="J6" s="3"/>
      <c r="K6" s="3"/>
      <c r="L6" s="4"/>
      <c r="S6" t="s">
        <v>1119</v>
      </c>
      <c r="AK6" t="s">
        <v>1119</v>
      </c>
    </row>
    <row r="7" spans="2:47">
      <c r="B7" s="4"/>
      <c r="C7" s="4"/>
      <c r="D7" s="3"/>
      <c r="E7" s="3"/>
      <c r="F7" s="3"/>
      <c r="G7" s="3"/>
      <c r="H7" s="3"/>
      <c r="I7" s="3"/>
      <c r="J7" s="3"/>
      <c r="K7" s="3"/>
      <c r="L7" s="4"/>
      <c r="S7" t="s">
        <v>385</v>
      </c>
      <c r="AK7" t="s">
        <v>385</v>
      </c>
    </row>
    <row r="8" spans="2:47">
      <c r="B8" s="4"/>
      <c r="C8" s="772" t="s">
        <v>466</v>
      </c>
      <c r="D8" s="774" t="s">
        <v>1089</v>
      </c>
      <c r="E8" s="774" t="s">
        <v>1090</v>
      </c>
      <c r="F8" s="774" t="s">
        <v>1091</v>
      </c>
      <c r="G8" s="774" t="s">
        <v>1092</v>
      </c>
      <c r="H8" s="176"/>
      <c r="I8" s="178" t="s">
        <v>360</v>
      </c>
      <c r="J8" s="178"/>
      <c r="K8" s="178" t="s">
        <v>422</v>
      </c>
      <c r="L8" s="4"/>
      <c r="S8" t="s">
        <v>386</v>
      </c>
      <c r="AK8" t="s">
        <v>386</v>
      </c>
    </row>
    <row r="9" spans="2:47" ht="30.6">
      <c r="B9" s="4"/>
      <c r="C9" s="773"/>
      <c r="D9" s="775"/>
      <c r="E9" s="775"/>
      <c r="F9" s="775"/>
      <c r="G9" s="775"/>
      <c r="H9" s="78"/>
      <c r="I9" s="174" t="s">
        <v>421</v>
      </c>
      <c r="J9" s="174" t="s">
        <v>445</v>
      </c>
      <c r="K9" s="177" t="s">
        <v>423</v>
      </c>
      <c r="L9" s="4"/>
      <c r="M9" s="786" t="s">
        <v>1107</v>
      </c>
      <c r="N9" s="787"/>
      <c r="O9" s="787"/>
      <c r="P9" s="787"/>
      <c r="Q9" s="787"/>
      <c r="R9" s="788"/>
      <c r="S9" t="s">
        <v>1120</v>
      </c>
      <c r="AK9" t="s">
        <v>1120</v>
      </c>
    </row>
    <row r="10" spans="2:47">
      <c r="B10" s="4"/>
      <c r="C10" s="117" t="s">
        <v>404</v>
      </c>
      <c r="D10" s="175">
        <f>'NHS - Communality (DataLab)'!U49</f>
        <v>2.05545</v>
      </c>
      <c r="E10" s="175">
        <f>'NHS - Communality (DataLab)'!U50</f>
        <v>1.6596900000000001</v>
      </c>
      <c r="F10" s="175">
        <f>'NHS - Communality (DataLab)'!U51</f>
        <v>1.0891200000000001</v>
      </c>
      <c r="G10" s="175">
        <f>'NHS - Communality (DataLab)'!U52</f>
        <v>1.01267</v>
      </c>
      <c r="H10" s="175"/>
      <c r="I10" s="160"/>
      <c r="J10" s="160"/>
      <c r="K10" s="3"/>
      <c r="L10" s="4"/>
      <c r="M10" s="720"/>
      <c r="N10" s="541"/>
      <c r="O10" s="541"/>
      <c r="P10" s="541"/>
      <c r="Q10" s="540"/>
      <c r="R10" s="721"/>
    </row>
    <row r="11" spans="2:47">
      <c r="B11" s="4"/>
      <c r="C11" s="117"/>
      <c r="D11" s="175"/>
      <c r="E11" s="175"/>
      <c r="F11" s="175"/>
      <c r="G11" s="175"/>
      <c r="H11" s="175"/>
      <c r="I11" s="3"/>
      <c r="J11" s="3"/>
      <c r="K11" s="3"/>
      <c r="L11" s="4"/>
      <c r="M11" s="652"/>
      <c r="N11" s="3"/>
      <c r="O11" s="3"/>
      <c r="P11" s="3"/>
      <c r="Q11" s="4"/>
      <c r="R11" s="452"/>
      <c r="S11" t="s">
        <v>1121</v>
      </c>
      <c r="AK11" t="s">
        <v>1121</v>
      </c>
    </row>
    <row r="12" spans="2:47">
      <c r="B12" s="4"/>
      <c r="C12" s="159" t="s">
        <v>1097</v>
      </c>
      <c r="D12" s="175"/>
      <c r="E12" s="175"/>
      <c r="F12" s="175"/>
      <c r="G12" s="175"/>
      <c r="H12" s="175"/>
      <c r="I12" s="3"/>
      <c r="J12" s="3"/>
      <c r="K12" s="3"/>
      <c r="L12" s="4"/>
      <c r="M12" s="722" t="s">
        <v>1108</v>
      </c>
      <c r="N12" s="717" t="s">
        <v>1109</v>
      </c>
      <c r="O12" s="717" t="s">
        <v>1110</v>
      </c>
      <c r="P12" s="717" t="s">
        <v>1111</v>
      </c>
      <c r="Q12" s="717" t="s">
        <v>1112</v>
      </c>
      <c r="R12" s="723" t="s">
        <v>1113</v>
      </c>
      <c r="S12" s="162">
        <v>21315</v>
      </c>
      <c r="AK12" s="162">
        <v>21315</v>
      </c>
    </row>
    <row r="13" spans="2:47">
      <c r="B13" s="4"/>
      <c r="C13" s="117" t="s">
        <v>415</v>
      </c>
      <c r="D13" s="175">
        <f>'NHS - Communality (DataLab)'!U84</f>
        <v>0.5444</v>
      </c>
      <c r="E13" s="175">
        <f>'NHS - Communality (DataLab)'!V84</f>
        <v>-0.14199999999999999</v>
      </c>
      <c r="F13" s="175">
        <f>'NHS - Communality (DataLab)'!W84</f>
        <v>0.52259999999999995</v>
      </c>
      <c r="G13" s="175">
        <f>'NHS - Communality (DataLab)'!X84</f>
        <v>-0.2954</v>
      </c>
      <c r="H13" s="175"/>
      <c r="I13" s="175">
        <f t="shared" ref="I13:I22" si="0">((D13)^2)+((E13)^2)+((F13)^2)+((G13)^2)</f>
        <v>0.67690728</v>
      </c>
      <c r="J13" s="8">
        <f>I13*100</f>
        <v>67.690728000000007</v>
      </c>
      <c r="K13" s="175">
        <f t="shared" ref="K13:K22" si="1">1-I13</f>
        <v>0.32309272</v>
      </c>
      <c r="L13" s="4"/>
      <c r="M13" s="724">
        <f>D13*D13</f>
        <v>0.29637135999999997</v>
      </c>
      <c r="N13" s="175">
        <f t="shared" ref="N13:P13" si="2">E13*E13</f>
        <v>2.0163999999999998E-2</v>
      </c>
      <c r="O13" s="175">
        <f t="shared" si="2"/>
        <v>0.27311075999999995</v>
      </c>
      <c r="P13" s="175">
        <f t="shared" si="2"/>
        <v>8.7261160000000004E-2</v>
      </c>
      <c r="Q13" s="175">
        <f>SUM(M13:P13)</f>
        <v>0.67690728</v>
      </c>
      <c r="R13" s="725" t="b">
        <f>Q13=I13</f>
        <v>1</v>
      </c>
    </row>
    <row r="14" spans="2:47">
      <c r="B14" s="4"/>
      <c r="C14" s="117" t="s">
        <v>416</v>
      </c>
      <c r="D14" s="175">
        <f>'NHS - Communality (DataLab)'!U85</f>
        <v>0.54169999999999996</v>
      </c>
      <c r="E14" s="175">
        <f>'NHS - Communality (DataLab)'!V85</f>
        <v>0.29210000000000003</v>
      </c>
      <c r="F14" s="175">
        <f>'NHS - Communality (DataLab)'!W85</f>
        <v>0.1565</v>
      </c>
      <c r="G14" s="175">
        <f>'NHS - Communality (DataLab)'!X85</f>
        <v>0.4204</v>
      </c>
      <c r="H14" s="175"/>
      <c r="I14" s="175">
        <f t="shared" si="0"/>
        <v>0.57998970999999999</v>
      </c>
      <c r="J14" s="8">
        <f t="shared" ref="J14:J22" si="3">I14*100</f>
        <v>57.998970999999997</v>
      </c>
      <c r="K14" s="175">
        <f t="shared" si="1"/>
        <v>0.42001029000000001</v>
      </c>
      <c r="L14" s="4"/>
      <c r="M14" s="724">
        <f t="shared" ref="M14:M22" si="4">D14*D14</f>
        <v>0.29343888999999995</v>
      </c>
      <c r="N14" s="175">
        <f t="shared" ref="N14:N22" si="5">E14*E14</f>
        <v>8.5322410000000015E-2</v>
      </c>
      <c r="O14" s="175">
        <f t="shared" ref="O14:O22" si="6">F14*F14</f>
        <v>2.449225E-2</v>
      </c>
      <c r="P14" s="175">
        <f t="shared" ref="P14:P22" si="7">G14*G14</f>
        <v>0.17673616</v>
      </c>
      <c r="Q14" s="175">
        <f t="shared" ref="Q14:Q22" si="8">SUM(M14:P14)</f>
        <v>0.57998970999999999</v>
      </c>
      <c r="R14" s="725" t="b">
        <f t="shared" ref="R14:R22" si="9">Q14=I14</f>
        <v>1</v>
      </c>
      <c r="S14" t="s">
        <v>386</v>
      </c>
      <c r="AK14" t="s">
        <v>386</v>
      </c>
    </row>
    <row r="15" spans="2:47">
      <c r="B15" s="4"/>
      <c r="C15" s="117" t="s">
        <v>349</v>
      </c>
      <c r="D15" s="175">
        <f>'NHS - Communality (DataLab)'!U86</f>
        <v>0.32269999999999999</v>
      </c>
      <c r="E15" s="175">
        <f>'NHS - Communality (DataLab)'!V86</f>
        <v>0.70979999999999999</v>
      </c>
      <c r="F15" s="175">
        <f>'NHS - Communality (DataLab)'!W86</f>
        <v>-0.12280000000000001</v>
      </c>
      <c r="G15" s="175">
        <f>'NHS - Communality (DataLab)'!X86</f>
        <v>0.27510000000000001</v>
      </c>
      <c r="H15" s="175"/>
      <c r="I15" s="175">
        <f t="shared" si="0"/>
        <v>0.69871117999999999</v>
      </c>
      <c r="J15" s="8">
        <f t="shared" si="3"/>
        <v>69.871117999999996</v>
      </c>
      <c r="K15" s="175">
        <f t="shared" si="1"/>
        <v>0.30128882000000001</v>
      </c>
      <c r="L15" s="4"/>
      <c r="M15" s="724">
        <f t="shared" si="4"/>
        <v>0.10413528999999999</v>
      </c>
      <c r="N15" s="175">
        <f t="shared" si="5"/>
        <v>0.50381604000000002</v>
      </c>
      <c r="O15" s="175">
        <f t="shared" si="6"/>
        <v>1.5079840000000002E-2</v>
      </c>
      <c r="P15" s="175">
        <f t="shared" si="7"/>
        <v>7.5680010000000006E-2</v>
      </c>
      <c r="Q15" s="175">
        <f t="shared" si="8"/>
        <v>0.69871117999999999</v>
      </c>
      <c r="R15" s="725" t="b">
        <f t="shared" si="9"/>
        <v>1</v>
      </c>
      <c r="S15" t="s">
        <v>1122</v>
      </c>
      <c r="AK15" t="s">
        <v>1122</v>
      </c>
    </row>
    <row r="16" spans="2:47">
      <c r="B16" s="4"/>
      <c r="C16" s="117" t="s">
        <v>426</v>
      </c>
      <c r="D16" s="175">
        <f>'NHS - Communality (DataLab)'!U87</f>
        <v>0.45650000000000002</v>
      </c>
      <c r="E16" s="175">
        <f>'NHS - Communality (DataLab)'!V87</f>
        <v>-0.34589999999999999</v>
      </c>
      <c r="F16" s="175">
        <f>'NHS - Communality (DataLab)'!W87</f>
        <v>-0.50429999999999997</v>
      </c>
      <c r="G16" s="175">
        <f>'NHS - Communality (DataLab)'!X87</f>
        <v>0.33879999999999999</v>
      </c>
      <c r="H16" s="175"/>
      <c r="I16" s="175">
        <f t="shared" si="0"/>
        <v>0.69714299000000002</v>
      </c>
      <c r="J16" s="8">
        <f t="shared" si="3"/>
        <v>69.714298999999997</v>
      </c>
      <c r="K16" s="175">
        <f t="shared" si="1"/>
        <v>0.30285700999999998</v>
      </c>
      <c r="L16" s="4"/>
      <c r="M16" s="724">
        <f t="shared" si="4"/>
        <v>0.20839225000000003</v>
      </c>
      <c r="N16" s="175">
        <f t="shared" si="5"/>
        <v>0.11964680999999999</v>
      </c>
      <c r="O16" s="175">
        <f t="shared" si="6"/>
        <v>0.25431848999999995</v>
      </c>
      <c r="P16" s="175">
        <f t="shared" si="7"/>
        <v>0.11478543999999999</v>
      </c>
      <c r="Q16" s="175">
        <f t="shared" si="8"/>
        <v>0.69714299000000002</v>
      </c>
      <c r="R16" s="725" t="b">
        <f t="shared" si="9"/>
        <v>1</v>
      </c>
      <c r="S16" t="s">
        <v>1123</v>
      </c>
      <c r="AK16" t="s">
        <v>1123</v>
      </c>
    </row>
    <row r="17" spans="2:37">
      <c r="B17" s="4"/>
      <c r="C17" s="117" t="s">
        <v>417</v>
      </c>
      <c r="D17" s="175">
        <f>'NHS - Communality (DataLab)'!U88</f>
        <v>0.62490000000000001</v>
      </c>
      <c r="E17" s="175">
        <f>'NHS - Communality (DataLab)'!V88</f>
        <v>-0.33339999999999997</v>
      </c>
      <c r="F17" s="175">
        <f>'NHS - Communality (DataLab)'!W88</f>
        <v>0.13669999999999999</v>
      </c>
      <c r="G17" s="175">
        <f>'NHS - Communality (DataLab)'!X88</f>
        <v>3.9620000000000002E-2</v>
      </c>
      <c r="H17" s="175"/>
      <c r="I17" s="175">
        <f t="shared" si="0"/>
        <v>0.52191220440000008</v>
      </c>
      <c r="J17" s="8">
        <f t="shared" si="3"/>
        <v>52.191220440000009</v>
      </c>
      <c r="K17" s="175">
        <f t="shared" si="1"/>
        <v>0.47808779559999992</v>
      </c>
      <c r="L17" s="4"/>
      <c r="M17" s="724">
        <f t="shared" si="4"/>
        <v>0.39050001000000001</v>
      </c>
      <c r="N17" s="175">
        <f t="shared" si="5"/>
        <v>0.11115555999999999</v>
      </c>
      <c r="O17" s="175">
        <f t="shared" si="6"/>
        <v>1.8686889999999998E-2</v>
      </c>
      <c r="P17" s="175">
        <f t="shared" si="7"/>
        <v>1.5697444000000002E-3</v>
      </c>
      <c r="Q17" s="175">
        <f t="shared" si="8"/>
        <v>0.52191220440000008</v>
      </c>
      <c r="R17" s="725" t="b">
        <f t="shared" si="9"/>
        <v>1</v>
      </c>
    </row>
    <row r="18" spans="2:37">
      <c r="B18" s="4"/>
      <c r="C18" s="117" t="s">
        <v>61</v>
      </c>
      <c r="D18" s="175">
        <f>'NHS - Communality (DataLab)'!U89</f>
        <v>0.54369999999999996</v>
      </c>
      <c r="E18" s="175">
        <f>'NHS - Communality (DataLab)'!V89</f>
        <v>-0.38879999999999998</v>
      </c>
      <c r="F18" s="175">
        <f>'NHS - Communality (DataLab)'!W89</f>
        <v>0.1726</v>
      </c>
      <c r="G18" s="175">
        <f>'NHS - Communality (DataLab)'!X89</f>
        <v>-0.21329999999999999</v>
      </c>
      <c r="H18" s="175"/>
      <c r="I18" s="175">
        <f t="shared" si="0"/>
        <v>0.52206277999999995</v>
      </c>
      <c r="J18" s="8">
        <f t="shared" si="3"/>
        <v>52.206277999999998</v>
      </c>
      <c r="K18" s="175">
        <f t="shared" si="1"/>
        <v>0.47793722000000005</v>
      </c>
      <c r="L18" s="4"/>
      <c r="M18" s="724">
        <f t="shared" si="4"/>
        <v>0.29560968999999998</v>
      </c>
      <c r="N18" s="175">
        <f t="shared" si="5"/>
        <v>0.15116543999999998</v>
      </c>
      <c r="O18" s="175">
        <f t="shared" si="6"/>
        <v>2.9790759999999999E-2</v>
      </c>
      <c r="P18" s="175">
        <f t="shared" si="7"/>
        <v>4.5496889999999998E-2</v>
      </c>
      <c r="Q18" s="175">
        <f t="shared" si="8"/>
        <v>0.52206277999999995</v>
      </c>
      <c r="R18" s="725" t="b">
        <f t="shared" si="9"/>
        <v>1</v>
      </c>
      <c r="S18" t="s">
        <v>487</v>
      </c>
      <c r="AK18" t="s">
        <v>487</v>
      </c>
    </row>
    <row r="19" spans="2:37">
      <c r="B19" s="4"/>
      <c r="C19" s="117" t="s">
        <v>4</v>
      </c>
      <c r="D19" s="175">
        <f>'NHS - Communality (DataLab)'!U90</f>
        <v>0.48060000000000003</v>
      </c>
      <c r="E19" s="175">
        <f>'NHS - Communality (DataLab)'!V90</f>
        <v>0.42509999999999998</v>
      </c>
      <c r="F19" s="175">
        <f>'NHS - Communality (DataLab)'!W90</f>
        <v>7.5939999999999994E-2</v>
      </c>
      <c r="G19" s="175">
        <f>'NHS - Communality (DataLab)'!X90</f>
        <v>8.0610000000000001E-2</v>
      </c>
      <c r="H19" s="175"/>
      <c r="I19" s="175">
        <f t="shared" si="0"/>
        <v>0.42395122569999999</v>
      </c>
      <c r="J19" s="8">
        <f t="shared" si="3"/>
        <v>42.395122569999998</v>
      </c>
      <c r="K19" s="175">
        <f t="shared" si="1"/>
        <v>0.57604877430000001</v>
      </c>
      <c r="L19" s="4"/>
      <c r="M19" s="724">
        <f t="shared" si="4"/>
        <v>0.23097636000000002</v>
      </c>
      <c r="N19" s="175">
        <f t="shared" si="5"/>
        <v>0.18071000999999998</v>
      </c>
      <c r="O19" s="175">
        <f t="shared" si="6"/>
        <v>5.7668835999999989E-3</v>
      </c>
      <c r="P19" s="175">
        <f t="shared" si="7"/>
        <v>6.4979720999999999E-3</v>
      </c>
      <c r="Q19" s="175">
        <f t="shared" si="8"/>
        <v>0.42395122569999999</v>
      </c>
      <c r="R19" s="725" t="b">
        <f t="shared" si="9"/>
        <v>1</v>
      </c>
      <c r="S19" s="162">
        <v>9776</v>
      </c>
      <c r="AK19" s="162">
        <v>9776</v>
      </c>
    </row>
    <row r="20" spans="2:37">
      <c r="B20" s="4"/>
      <c r="C20" s="117" t="s">
        <v>495</v>
      </c>
      <c r="D20" s="175">
        <f>'NHS - Communality (DataLab)'!U91</f>
        <v>0.39979999999999999</v>
      </c>
      <c r="E20" s="175">
        <f>'NHS - Communality (DataLab)'!V91</f>
        <v>-0.1946</v>
      </c>
      <c r="F20" s="175">
        <f>'NHS - Communality (DataLab)'!W91</f>
        <v>-0.54769999999999996</v>
      </c>
      <c r="G20" s="175">
        <f>'NHS - Communality (DataLab)'!X91</f>
        <v>-0.17119999999999999</v>
      </c>
      <c r="H20" s="175"/>
      <c r="I20" s="175">
        <f t="shared" si="0"/>
        <v>0.52699392999999994</v>
      </c>
      <c r="J20" s="8">
        <f t="shared" si="3"/>
        <v>52.699392999999993</v>
      </c>
      <c r="K20" s="175">
        <f t="shared" si="1"/>
        <v>0.47300607000000006</v>
      </c>
      <c r="L20" s="4"/>
      <c r="M20" s="724">
        <f t="shared" si="4"/>
        <v>0.15984003999999999</v>
      </c>
      <c r="N20" s="175">
        <f t="shared" si="5"/>
        <v>3.7869159999999999E-2</v>
      </c>
      <c r="O20" s="175">
        <f t="shared" si="6"/>
        <v>0.29997528999999995</v>
      </c>
      <c r="P20" s="175">
        <f t="shared" si="7"/>
        <v>2.9309439999999996E-2</v>
      </c>
      <c r="Q20" s="175">
        <f t="shared" si="8"/>
        <v>0.52699392999999994</v>
      </c>
      <c r="R20" s="725" t="b">
        <f t="shared" si="9"/>
        <v>1</v>
      </c>
    </row>
    <row r="21" spans="2:37">
      <c r="B21" s="4"/>
      <c r="C21" s="117" t="s">
        <v>418</v>
      </c>
      <c r="D21" s="175">
        <f>'NHS - Communality (DataLab)'!U92</f>
        <v>0.15160000000000001</v>
      </c>
      <c r="E21" s="175">
        <f>'NHS - Communality (DataLab)'!V92</f>
        <v>0.64339999999999997</v>
      </c>
      <c r="F21" s="175">
        <f>'NHS - Communality (DataLab)'!W92</f>
        <v>-1.163E-2</v>
      </c>
      <c r="G21" s="175">
        <f>'NHS - Communality (DataLab)'!X92</f>
        <v>-0.433</v>
      </c>
      <c r="H21" s="175"/>
      <c r="I21" s="175">
        <f t="shared" si="0"/>
        <v>0.62457037689999995</v>
      </c>
      <c r="J21" s="8">
        <f t="shared" si="3"/>
        <v>62.457037689999993</v>
      </c>
      <c r="K21" s="175">
        <f t="shared" si="1"/>
        <v>0.37542962310000005</v>
      </c>
      <c r="L21" s="4"/>
      <c r="M21" s="724">
        <f t="shared" si="4"/>
        <v>2.2982560000000003E-2</v>
      </c>
      <c r="N21" s="175">
        <f t="shared" si="5"/>
        <v>0.41396355999999995</v>
      </c>
      <c r="O21" s="175">
        <f t="shared" si="6"/>
        <v>1.352569E-4</v>
      </c>
      <c r="P21" s="175">
        <f t="shared" si="7"/>
        <v>0.18748899999999999</v>
      </c>
      <c r="Q21" s="175">
        <f t="shared" si="8"/>
        <v>0.62457037689999995</v>
      </c>
      <c r="R21" s="725" t="b">
        <f t="shared" si="9"/>
        <v>1</v>
      </c>
      <c r="S21" t="s">
        <v>469</v>
      </c>
      <c r="AK21" t="s">
        <v>469</v>
      </c>
    </row>
    <row r="22" spans="2:37">
      <c r="B22" s="4"/>
      <c r="C22" s="117" t="s">
        <v>419</v>
      </c>
      <c r="D22" s="175">
        <f>'NHS - Communality (DataLab)'!U93</f>
        <v>-0.23069999999999999</v>
      </c>
      <c r="E22" s="175">
        <f>'NHS - Communality (DataLab)'!V93</f>
        <v>-0.18920000000000001</v>
      </c>
      <c r="F22" s="175">
        <f>'NHS - Communality (DataLab)'!W93</f>
        <v>0.40949999999999998</v>
      </c>
      <c r="G22" s="175">
        <f>'NHS - Communality (DataLab)'!X93</f>
        <v>0.53649999999999998</v>
      </c>
      <c r="H22" s="175"/>
      <c r="I22" s="175">
        <f t="shared" si="0"/>
        <v>0.54454162999999989</v>
      </c>
      <c r="J22" s="8">
        <f t="shared" si="3"/>
        <v>54.454162999999987</v>
      </c>
      <c r="K22" s="175">
        <f t="shared" si="1"/>
        <v>0.45545837000000011</v>
      </c>
      <c r="L22" s="4"/>
      <c r="M22" s="726">
        <f t="shared" si="4"/>
        <v>5.3222489999999997E-2</v>
      </c>
      <c r="N22" s="115">
        <f t="shared" si="5"/>
        <v>3.5796640000000005E-2</v>
      </c>
      <c r="O22" s="115">
        <f t="shared" si="6"/>
        <v>0.16769024999999999</v>
      </c>
      <c r="P22" s="115">
        <f t="shared" si="7"/>
        <v>0.28783224999999996</v>
      </c>
      <c r="Q22" s="115">
        <f t="shared" si="8"/>
        <v>0.54454162999999989</v>
      </c>
      <c r="R22" s="727" t="b">
        <f t="shared" si="9"/>
        <v>1</v>
      </c>
      <c r="S22" t="s">
        <v>488</v>
      </c>
      <c r="AK22" t="s">
        <v>488</v>
      </c>
    </row>
    <row r="23" spans="2:37">
      <c r="B23" s="4"/>
      <c r="C23" s="4"/>
      <c r="D23" s="3"/>
      <c r="E23" s="3"/>
      <c r="F23" s="3"/>
      <c r="G23" s="3"/>
      <c r="H23" s="3"/>
      <c r="I23" s="3"/>
      <c r="J23" s="8"/>
      <c r="K23" s="3"/>
      <c r="L23" s="4"/>
      <c r="S23">
        <v>2</v>
      </c>
      <c r="AK23">
        <v>2</v>
      </c>
    </row>
    <row r="24" spans="2:37">
      <c r="B24" s="4"/>
      <c r="C24" s="159" t="s">
        <v>425</v>
      </c>
      <c r="D24" s="3"/>
      <c r="E24" s="3"/>
      <c r="F24" s="3"/>
      <c r="G24" s="3"/>
      <c r="H24" s="3"/>
      <c r="I24" s="3"/>
      <c r="J24" s="8"/>
      <c r="L24" s="4"/>
      <c r="S24" t="s">
        <v>387</v>
      </c>
      <c r="AK24" t="s">
        <v>387</v>
      </c>
    </row>
    <row r="25" spans="2:37">
      <c r="B25" s="4"/>
      <c r="C25" s="117" t="s">
        <v>218</v>
      </c>
      <c r="D25" s="3"/>
      <c r="E25" s="3"/>
      <c r="F25" s="3"/>
      <c r="G25" s="3"/>
      <c r="H25" s="3"/>
      <c r="I25" s="175">
        <f>AVERAGE(I13:I22)</f>
        <v>0.58167833069999997</v>
      </c>
      <c r="J25" s="8">
        <f t="shared" ref="J25:J26" si="10">I25*100</f>
        <v>58.16783307</v>
      </c>
      <c r="K25" s="175">
        <f>AVERAGE(K13:K22)</f>
        <v>0.41832166930000003</v>
      </c>
      <c r="L25" s="4"/>
      <c r="S25" t="s">
        <v>470</v>
      </c>
      <c r="AK25" t="s">
        <v>470</v>
      </c>
    </row>
    <row r="26" spans="2:37">
      <c r="B26" s="4"/>
      <c r="C26" s="118" t="s">
        <v>424</v>
      </c>
      <c r="D26" s="5"/>
      <c r="E26" s="5"/>
      <c r="F26" s="5"/>
      <c r="G26" s="5"/>
      <c r="H26" s="5"/>
      <c r="I26" s="115">
        <f>AVERAGE(I13:I22)</f>
        <v>0.58167833069999997</v>
      </c>
      <c r="J26" s="119">
        <f t="shared" si="10"/>
        <v>58.16783307</v>
      </c>
      <c r="K26" s="115">
        <f>AVERAGE(K13:K22)</f>
        <v>0.41832166930000003</v>
      </c>
      <c r="L26" s="4"/>
      <c r="S26" t="s">
        <v>388</v>
      </c>
      <c r="AK26" t="s">
        <v>388</v>
      </c>
    </row>
    <row r="27" spans="2:37">
      <c r="B27" s="4"/>
      <c r="C27" s="4"/>
      <c r="D27" s="3"/>
      <c r="E27" s="3"/>
      <c r="F27" s="3"/>
      <c r="G27" s="3"/>
      <c r="H27" s="3"/>
      <c r="I27" s="3"/>
      <c r="J27" s="3"/>
      <c r="K27" s="3"/>
      <c r="L27" s="4"/>
      <c r="S27" t="s">
        <v>471</v>
      </c>
      <c r="AK27" t="s">
        <v>471</v>
      </c>
    </row>
    <row r="28" spans="2:37">
      <c r="B28" s="4"/>
      <c r="C28" s="4"/>
      <c r="D28" s="3"/>
      <c r="E28" s="3"/>
      <c r="F28" s="3"/>
      <c r="G28" s="3"/>
      <c r="H28" s="3"/>
      <c r="I28" s="3"/>
      <c r="J28" s="3"/>
      <c r="K28" s="3"/>
      <c r="L28" s="4"/>
      <c r="S28" t="s">
        <v>489</v>
      </c>
      <c r="AK28" t="s">
        <v>489</v>
      </c>
    </row>
    <row r="29" spans="2:37">
      <c r="D29"/>
      <c r="E29"/>
      <c r="F29"/>
      <c r="G29"/>
      <c r="H29"/>
      <c r="I29"/>
      <c r="J29"/>
      <c r="K29"/>
      <c r="S29" t="s">
        <v>490</v>
      </c>
      <c r="AK29" t="s">
        <v>490</v>
      </c>
    </row>
    <row r="30" spans="2:37">
      <c r="D30"/>
      <c r="E30"/>
      <c r="F30"/>
      <c r="G30"/>
      <c r="H30"/>
      <c r="I30"/>
      <c r="J30"/>
      <c r="K30"/>
      <c r="S30" t="s">
        <v>1124</v>
      </c>
      <c r="AK30" t="s">
        <v>1124</v>
      </c>
    </row>
    <row r="31" spans="2:37">
      <c r="D31"/>
      <c r="E31"/>
      <c r="F31"/>
      <c r="G31"/>
      <c r="H31"/>
      <c r="I31"/>
      <c r="J31"/>
      <c r="K31"/>
      <c r="S31" t="s">
        <v>1125</v>
      </c>
      <c r="AK31" t="s">
        <v>1125</v>
      </c>
    </row>
    <row r="32" spans="2:37">
      <c r="D32"/>
      <c r="E32"/>
      <c r="F32"/>
      <c r="G32"/>
      <c r="H32"/>
      <c r="I32"/>
      <c r="J32"/>
      <c r="K32"/>
      <c r="S32" t="s">
        <v>1126</v>
      </c>
      <c r="AK32" t="s">
        <v>1126</v>
      </c>
    </row>
    <row r="33" spans="4:42">
      <c r="D33"/>
      <c r="E33"/>
      <c r="F33"/>
      <c r="G33"/>
      <c r="H33"/>
      <c r="I33"/>
      <c r="J33"/>
      <c r="K33"/>
      <c r="S33" t="s">
        <v>1127</v>
      </c>
      <c r="AK33" t="s">
        <v>1127</v>
      </c>
    </row>
    <row r="34" spans="4:42">
      <c r="D34"/>
      <c r="E34"/>
      <c r="F34"/>
      <c r="G34"/>
      <c r="H34"/>
      <c r="I34"/>
      <c r="J34"/>
      <c r="K34"/>
      <c r="S34" t="s">
        <v>1128</v>
      </c>
      <c r="AK34" t="s">
        <v>1128</v>
      </c>
    </row>
    <row r="35" spans="4:42">
      <c r="D35"/>
      <c r="E35"/>
      <c r="F35"/>
      <c r="G35"/>
      <c r="H35"/>
      <c r="I35"/>
      <c r="J35"/>
      <c r="K35"/>
    </row>
    <row r="36" spans="4:42">
      <c r="D36"/>
      <c r="E36"/>
      <c r="F36"/>
      <c r="G36"/>
      <c r="H36"/>
      <c r="I36"/>
      <c r="J36"/>
      <c r="K36"/>
      <c r="S36" t="s">
        <v>429</v>
      </c>
      <c r="AK36" t="s">
        <v>429</v>
      </c>
    </row>
    <row r="37" spans="4:42">
      <c r="D37"/>
      <c r="E37"/>
      <c r="F37"/>
      <c r="G37"/>
      <c r="H37"/>
      <c r="I37"/>
      <c r="J37"/>
      <c r="K37"/>
      <c r="S37" t="s">
        <v>1129</v>
      </c>
      <c r="AK37" t="s">
        <v>1129</v>
      </c>
    </row>
    <row r="38" spans="4:42">
      <c r="D38"/>
      <c r="E38"/>
      <c r="F38"/>
      <c r="G38"/>
      <c r="H38"/>
      <c r="I38"/>
      <c r="J38"/>
      <c r="K38"/>
      <c r="S38" t="s">
        <v>1130</v>
      </c>
      <c r="AK38" t="s">
        <v>1130</v>
      </c>
    </row>
    <row r="39" spans="4:42">
      <c r="D39"/>
      <c r="E39"/>
      <c r="F39"/>
      <c r="G39"/>
      <c r="H39"/>
      <c r="I39"/>
      <c r="J39"/>
      <c r="K39"/>
      <c r="S39" t="s">
        <v>491</v>
      </c>
      <c r="AK39" t="s">
        <v>491</v>
      </c>
    </row>
    <row r="40" spans="4:42">
      <c r="D40"/>
      <c r="E40"/>
      <c r="F40"/>
      <c r="G40"/>
      <c r="H40"/>
      <c r="I40"/>
      <c r="J40"/>
      <c r="K40"/>
    </row>
    <row r="41" spans="4:42">
      <c r="D41"/>
      <c r="E41"/>
      <c r="F41"/>
      <c r="G41"/>
      <c r="H41"/>
      <c r="I41"/>
      <c r="J41"/>
      <c r="K41"/>
      <c r="S41" t="s">
        <v>492</v>
      </c>
      <c r="AK41" t="s">
        <v>492</v>
      </c>
    </row>
    <row r="42" spans="4:42">
      <c r="D42"/>
      <c r="E42"/>
      <c r="F42"/>
      <c r="G42"/>
      <c r="H42"/>
      <c r="I42"/>
      <c r="J42"/>
      <c r="K42"/>
      <c r="S42" t="s">
        <v>446</v>
      </c>
      <c r="AK42" t="s">
        <v>446</v>
      </c>
    </row>
    <row r="43" spans="4:42">
      <c r="D43"/>
      <c r="E43"/>
      <c r="F43"/>
      <c r="G43"/>
      <c r="H43"/>
      <c r="I43"/>
      <c r="J43"/>
      <c r="K43"/>
      <c r="S43" t="s">
        <v>464</v>
      </c>
      <c r="AK43" t="s">
        <v>464</v>
      </c>
    </row>
    <row r="44" spans="4:42">
      <c r="D44"/>
      <c r="E44"/>
      <c r="F44"/>
      <c r="G44"/>
      <c r="H44"/>
      <c r="I44"/>
      <c r="J44"/>
      <c r="K44"/>
      <c r="S44" t="s">
        <v>1131</v>
      </c>
      <c r="AK44" t="s">
        <v>1131</v>
      </c>
    </row>
    <row r="45" spans="4:42">
      <c r="D45"/>
      <c r="E45"/>
      <c r="F45"/>
      <c r="G45"/>
      <c r="H45"/>
      <c r="I45"/>
      <c r="J45"/>
      <c r="K45"/>
    </row>
    <row r="46" spans="4:42">
      <c r="D46"/>
      <c r="E46"/>
      <c r="F46"/>
      <c r="G46"/>
      <c r="H46"/>
      <c r="I46"/>
      <c r="J46"/>
      <c r="K46"/>
      <c r="S46" t="s">
        <v>400</v>
      </c>
      <c r="T46" t="s">
        <v>401</v>
      </c>
      <c r="U46" t="s">
        <v>400</v>
      </c>
      <c r="V46" t="s">
        <v>400</v>
      </c>
      <c r="W46" t="s">
        <v>402</v>
      </c>
      <c r="X46" t="s">
        <v>403</v>
      </c>
      <c r="Z46" s="789" t="s">
        <v>1093</v>
      </c>
      <c r="AA46" s="790"/>
      <c r="AB46" s="790"/>
      <c r="AC46" s="791"/>
      <c r="AK46" t="s">
        <v>400</v>
      </c>
      <c r="AL46" t="s">
        <v>401</v>
      </c>
      <c r="AM46" t="s">
        <v>400</v>
      </c>
      <c r="AN46" t="s">
        <v>400</v>
      </c>
      <c r="AO46" t="s">
        <v>402</v>
      </c>
      <c r="AP46" t="s">
        <v>403</v>
      </c>
    </row>
    <row r="47" spans="4:42">
      <c r="D47"/>
      <c r="E47"/>
      <c r="F47"/>
      <c r="G47"/>
      <c r="H47"/>
      <c r="I47"/>
      <c r="J47"/>
      <c r="K47"/>
      <c r="S47" t="s">
        <v>447</v>
      </c>
      <c r="T47" t="s">
        <v>389</v>
      </c>
      <c r="U47" t="s">
        <v>404</v>
      </c>
      <c r="V47" t="s">
        <v>405</v>
      </c>
      <c r="W47" t="s">
        <v>87</v>
      </c>
      <c r="X47" t="s">
        <v>406</v>
      </c>
      <c r="Z47" s="680" t="s">
        <v>1082</v>
      </c>
      <c r="AA47" s="681" t="s">
        <v>1083</v>
      </c>
      <c r="AB47" s="681" t="s">
        <v>1084</v>
      </c>
      <c r="AC47" s="682" t="s">
        <v>1085</v>
      </c>
      <c r="AK47" t="s">
        <v>447</v>
      </c>
      <c r="AL47" t="s">
        <v>389</v>
      </c>
      <c r="AM47" t="s">
        <v>404</v>
      </c>
      <c r="AN47" t="s">
        <v>405</v>
      </c>
      <c r="AO47" t="s">
        <v>87</v>
      </c>
      <c r="AP47" t="s">
        <v>406</v>
      </c>
    </row>
    <row r="48" spans="4:42">
      <c r="D48"/>
      <c r="E48"/>
      <c r="F48"/>
      <c r="G48"/>
      <c r="H48"/>
      <c r="I48"/>
      <c r="J48"/>
      <c r="K48"/>
      <c r="S48" t="s">
        <v>400</v>
      </c>
      <c r="T48" t="s">
        <v>407</v>
      </c>
      <c r="U48" t="s">
        <v>400</v>
      </c>
      <c r="V48" t="s">
        <v>400</v>
      </c>
      <c r="W48" t="s">
        <v>402</v>
      </c>
      <c r="X48" t="s">
        <v>403</v>
      </c>
      <c r="Z48" s="679">
        <f>SQRT(U49)</f>
        <v>1.4336840656155734</v>
      </c>
      <c r="AA48" s="679">
        <f>SQRT(U50)</f>
        <v>1.2882895637239324</v>
      </c>
      <c r="AB48" s="679">
        <f>SQRT(U51)</f>
        <v>1.0436091222291994</v>
      </c>
      <c r="AC48" s="679">
        <f>SQRT(U52)</f>
        <v>1.0063150600085442</v>
      </c>
      <c r="AK48" t="s">
        <v>400</v>
      </c>
      <c r="AL48" t="s">
        <v>407</v>
      </c>
      <c r="AM48" t="s">
        <v>400</v>
      </c>
      <c r="AN48" t="s">
        <v>400</v>
      </c>
      <c r="AO48" t="s">
        <v>402</v>
      </c>
      <c r="AP48" t="s">
        <v>403</v>
      </c>
    </row>
    <row r="49" spans="4:44">
      <c r="D49"/>
      <c r="E49"/>
      <c r="F49"/>
      <c r="G49"/>
      <c r="H49"/>
      <c r="I49"/>
      <c r="J49"/>
      <c r="K49"/>
      <c r="S49" t="s">
        <v>448</v>
      </c>
      <c r="T49" t="s">
        <v>389</v>
      </c>
      <c r="U49">
        <v>2.05545</v>
      </c>
      <c r="V49">
        <v>0.39576099999999997</v>
      </c>
      <c r="W49">
        <v>0.20549999999999999</v>
      </c>
      <c r="X49">
        <v>0.20549999999999999</v>
      </c>
      <c r="AK49" t="s">
        <v>448</v>
      </c>
      <c r="AL49" t="s">
        <v>389</v>
      </c>
      <c r="AM49">
        <v>2.05545</v>
      </c>
      <c r="AN49">
        <v>0.39576099999999997</v>
      </c>
      <c r="AO49">
        <v>0.20549999999999999</v>
      </c>
      <c r="AP49">
        <v>0.20549999999999999</v>
      </c>
    </row>
    <row r="50" spans="4:44">
      <c r="D50"/>
      <c r="E50"/>
      <c r="F50"/>
      <c r="G50"/>
      <c r="H50"/>
      <c r="I50"/>
      <c r="J50"/>
      <c r="K50"/>
      <c r="S50" t="s">
        <v>449</v>
      </c>
      <c r="T50" t="s">
        <v>389</v>
      </c>
      <c r="U50">
        <v>1.6596900000000001</v>
      </c>
      <c r="V50">
        <v>0.57056899999999999</v>
      </c>
      <c r="W50">
        <v>0.16600000000000001</v>
      </c>
      <c r="X50">
        <v>0.3715</v>
      </c>
      <c r="AK50" t="s">
        <v>449</v>
      </c>
      <c r="AL50" t="s">
        <v>389</v>
      </c>
      <c r="AM50">
        <v>1.6596900000000001</v>
      </c>
      <c r="AN50">
        <v>0.57056899999999999</v>
      </c>
      <c r="AO50">
        <v>0.16600000000000001</v>
      </c>
      <c r="AP50">
        <v>0.3715</v>
      </c>
    </row>
    <row r="51" spans="4:44">
      <c r="D51"/>
      <c r="E51"/>
      <c r="F51"/>
      <c r="G51"/>
      <c r="H51"/>
      <c r="I51"/>
      <c r="J51"/>
      <c r="K51"/>
      <c r="S51" t="s">
        <v>450</v>
      </c>
      <c r="T51" t="s">
        <v>389</v>
      </c>
      <c r="U51">
        <v>1.0891200000000001</v>
      </c>
      <c r="V51">
        <v>7.6447600000000004E-2</v>
      </c>
      <c r="W51">
        <v>0.1089</v>
      </c>
      <c r="X51">
        <v>0.48039999999999999</v>
      </c>
      <c r="AK51" t="s">
        <v>450</v>
      </c>
      <c r="AL51" t="s">
        <v>389</v>
      </c>
      <c r="AM51">
        <v>1.0891200000000001</v>
      </c>
      <c r="AN51">
        <v>7.6447600000000004E-2</v>
      </c>
      <c r="AO51">
        <v>0.1089</v>
      </c>
      <c r="AP51">
        <v>0.48039999999999999</v>
      </c>
    </row>
    <row r="52" spans="4:44">
      <c r="D52"/>
      <c r="E52"/>
      <c r="F52"/>
      <c r="G52"/>
      <c r="H52"/>
      <c r="I52"/>
      <c r="J52"/>
      <c r="K52"/>
      <c r="S52" t="s">
        <v>451</v>
      </c>
      <c r="T52" t="s">
        <v>389</v>
      </c>
      <c r="U52">
        <v>1.01267</v>
      </c>
      <c r="V52">
        <v>0.100553</v>
      </c>
      <c r="W52">
        <v>0.1013</v>
      </c>
      <c r="X52">
        <v>0.58169999999999999</v>
      </c>
      <c r="AK52" t="s">
        <v>451</v>
      </c>
      <c r="AL52" t="s">
        <v>389</v>
      </c>
      <c r="AM52">
        <v>1.01267</v>
      </c>
      <c r="AN52">
        <v>0.100553</v>
      </c>
      <c r="AO52">
        <v>0.1013</v>
      </c>
      <c r="AP52">
        <v>0.58169999999999999</v>
      </c>
    </row>
    <row r="53" spans="4:44">
      <c r="D53"/>
      <c r="E53"/>
      <c r="F53"/>
      <c r="G53"/>
      <c r="H53"/>
      <c r="I53"/>
      <c r="J53"/>
      <c r="K53"/>
      <c r="S53" t="s">
        <v>452</v>
      </c>
      <c r="T53" t="s">
        <v>389</v>
      </c>
      <c r="U53">
        <v>0.91211600000000004</v>
      </c>
      <c r="V53">
        <v>0.119531</v>
      </c>
      <c r="W53">
        <v>9.1200000000000003E-2</v>
      </c>
      <c r="X53">
        <v>0.67290000000000005</v>
      </c>
      <c r="AK53" t="s">
        <v>452</v>
      </c>
      <c r="AL53" t="s">
        <v>389</v>
      </c>
      <c r="AM53">
        <v>0.91211600000000004</v>
      </c>
      <c r="AN53">
        <v>0.119531</v>
      </c>
      <c r="AO53">
        <v>9.1200000000000003E-2</v>
      </c>
      <c r="AP53">
        <v>0.67290000000000005</v>
      </c>
    </row>
    <row r="54" spans="4:44">
      <c r="D54"/>
      <c r="E54"/>
      <c r="F54"/>
      <c r="G54"/>
      <c r="H54"/>
      <c r="I54"/>
      <c r="J54"/>
      <c r="K54"/>
      <c r="S54" t="s">
        <v>453</v>
      </c>
      <c r="T54" t="s">
        <v>389</v>
      </c>
      <c r="U54">
        <v>0.79258499999999998</v>
      </c>
      <c r="V54">
        <v>2.6792699999999999E-2</v>
      </c>
      <c r="W54">
        <v>7.9299999999999995E-2</v>
      </c>
      <c r="X54">
        <v>0.75219999999999998</v>
      </c>
      <c r="AK54" t="s">
        <v>453</v>
      </c>
      <c r="AL54" t="s">
        <v>389</v>
      </c>
      <c r="AM54">
        <v>0.79258499999999998</v>
      </c>
      <c r="AN54">
        <v>2.6792699999999999E-2</v>
      </c>
      <c r="AO54">
        <v>7.9299999999999995E-2</v>
      </c>
      <c r="AP54">
        <v>0.75219999999999998</v>
      </c>
    </row>
    <row r="55" spans="4:44">
      <c r="D55"/>
      <c r="E55"/>
      <c r="F55"/>
      <c r="G55"/>
      <c r="H55"/>
      <c r="I55"/>
      <c r="J55"/>
      <c r="K55"/>
      <c r="S55" t="s">
        <v>454</v>
      </c>
      <c r="T55" t="s">
        <v>389</v>
      </c>
      <c r="U55">
        <v>0.76579299999999995</v>
      </c>
      <c r="V55">
        <v>0.114843</v>
      </c>
      <c r="W55">
        <v>7.6600000000000001E-2</v>
      </c>
      <c r="X55">
        <v>0.82869999999999999</v>
      </c>
      <c r="AK55" t="s">
        <v>454</v>
      </c>
      <c r="AL55" t="s">
        <v>389</v>
      </c>
      <c r="AM55">
        <v>0.76579299999999995</v>
      </c>
      <c r="AN55">
        <v>0.114843</v>
      </c>
      <c r="AO55">
        <v>7.6600000000000001E-2</v>
      </c>
      <c r="AP55">
        <v>0.82869999999999999</v>
      </c>
    </row>
    <row r="56" spans="4:44">
      <c r="D56"/>
      <c r="E56"/>
      <c r="F56"/>
      <c r="G56"/>
      <c r="H56"/>
      <c r="I56"/>
      <c r="J56"/>
      <c r="K56"/>
      <c r="S56" t="s">
        <v>455</v>
      </c>
      <c r="T56" t="s">
        <v>389</v>
      </c>
      <c r="U56">
        <v>0.65095000000000003</v>
      </c>
      <c r="V56">
        <v>4.5775900000000001E-2</v>
      </c>
      <c r="W56">
        <v>6.5100000000000005E-2</v>
      </c>
      <c r="X56">
        <v>0.89380000000000004</v>
      </c>
      <c r="AK56" t="s">
        <v>455</v>
      </c>
      <c r="AL56" t="s">
        <v>389</v>
      </c>
      <c r="AM56">
        <v>0.65095000000000003</v>
      </c>
      <c r="AN56">
        <v>4.5775900000000001E-2</v>
      </c>
      <c r="AO56">
        <v>6.5100000000000005E-2</v>
      </c>
      <c r="AP56">
        <v>0.89380000000000004</v>
      </c>
    </row>
    <row r="57" spans="4:44">
      <c r="D57"/>
      <c r="E57"/>
      <c r="F57"/>
      <c r="G57"/>
      <c r="H57"/>
      <c r="I57"/>
      <c r="J57"/>
      <c r="K57"/>
      <c r="S57" t="s">
        <v>456</v>
      </c>
      <c r="T57" t="s">
        <v>389</v>
      </c>
      <c r="U57">
        <v>0.60517399999999999</v>
      </c>
      <c r="V57">
        <v>0.14871100000000001</v>
      </c>
      <c r="W57">
        <v>6.0499999999999998E-2</v>
      </c>
      <c r="X57">
        <v>0.95440000000000003</v>
      </c>
      <c r="AK57" t="s">
        <v>456</v>
      </c>
      <c r="AL57" t="s">
        <v>389</v>
      </c>
      <c r="AM57">
        <v>0.60517399999999999</v>
      </c>
      <c r="AN57">
        <v>0.14871100000000001</v>
      </c>
      <c r="AO57">
        <v>6.0499999999999998E-2</v>
      </c>
      <c r="AP57">
        <v>0.95440000000000003</v>
      </c>
    </row>
    <row r="58" spans="4:44">
      <c r="D58"/>
      <c r="E58"/>
      <c r="F58"/>
      <c r="G58"/>
      <c r="H58"/>
      <c r="I58"/>
      <c r="J58"/>
      <c r="K58"/>
      <c r="S58" t="s">
        <v>465</v>
      </c>
      <c r="T58" t="s">
        <v>389</v>
      </c>
      <c r="U58">
        <v>0.45646300000000001</v>
      </c>
      <c r="V58" t="s">
        <v>408</v>
      </c>
      <c r="W58">
        <v>4.5600000000000002E-2</v>
      </c>
      <c r="X58">
        <v>1</v>
      </c>
      <c r="AK58" t="s">
        <v>465</v>
      </c>
      <c r="AL58" t="s">
        <v>389</v>
      </c>
      <c r="AM58">
        <v>0.45646300000000001</v>
      </c>
      <c r="AN58" t="s">
        <v>408</v>
      </c>
      <c r="AO58">
        <v>4.5600000000000002E-2</v>
      </c>
      <c r="AP58">
        <v>1</v>
      </c>
    </row>
    <row r="59" spans="4:44">
      <c r="D59"/>
      <c r="E59"/>
      <c r="F59"/>
      <c r="G59"/>
      <c r="H59"/>
      <c r="I59"/>
      <c r="J59"/>
      <c r="K59"/>
      <c r="S59" t="s">
        <v>400</v>
      </c>
      <c r="T59" t="s">
        <v>401</v>
      </c>
      <c r="U59" t="s">
        <v>400</v>
      </c>
      <c r="V59" t="s">
        <v>400</v>
      </c>
      <c r="W59" t="s">
        <v>402</v>
      </c>
      <c r="X59" t="s">
        <v>403</v>
      </c>
      <c r="AK59" t="s">
        <v>400</v>
      </c>
      <c r="AL59" t="s">
        <v>401</v>
      </c>
      <c r="AM59" t="s">
        <v>400</v>
      </c>
      <c r="AN59" t="s">
        <v>400</v>
      </c>
      <c r="AO59" t="s">
        <v>402</v>
      </c>
      <c r="AP59" t="s">
        <v>403</v>
      </c>
    </row>
    <row r="60" spans="4:44">
      <c r="D60"/>
      <c r="E60"/>
      <c r="F60"/>
      <c r="G60"/>
      <c r="H60"/>
      <c r="I60"/>
      <c r="J60"/>
      <c r="K60"/>
    </row>
    <row r="61" spans="4:44">
      <c r="D61"/>
      <c r="E61"/>
      <c r="F61"/>
      <c r="G61"/>
      <c r="H61"/>
      <c r="I61"/>
      <c r="J61"/>
      <c r="K61"/>
      <c r="S61" t="s">
        <v>1116</v>
      </c>
      <c r="AK61" t="s">
        <v>1116</v>
      </c>
    </row>
    <row r="62" spans="4:44">
      <c r="D62"/>
      <c r="E62"/>
      <c r="F62"/>
      <c r="G62"/>
      <c r="H62"/>
      <c r="I62"/>
      <c r="J62"/>
      <c r="K62"/>
    </row>
    <row r="63" spans="4:44">
      <c r="D63"/>
      <c r="E63"/>
      <c r="F63"/>
      <c r="G63"/>
      <c r="H63"/>
      <c r="I63"/>
      <c r="J63"/>
      <c r="K63"/>
      <c r="S63" t="s">
        <v>400</v>
      </c>
      <c r="T63" t="s">
        <v>401</v>
      </c>
      <c r="U63" t="s">
        <v>409</v>
      </c>
      <c r="V63" t="s">
        <v>409</v>
      </c>
      <c r="W63" t="s">
        <v>409</v>
      </c>
      <c r="X63" t="s">
        <v>409</v>
      </c>
      <c r="Y63" t="s">
        <v>401</v>
      </c>
      <c r="Z63" t="s">
        <v>400</v>
      </c>
      <c r="AK63" t="s">
        <v>400</v>
      </c>
      <c r="AL63" t="s">
        <v>401</v>
      </c>
      <c r="AM63" t="s">
        <v>409</v>
      </c>
      <c r="AN63" t="s">
        <v>409</v>
      </c>
      <c r="AO63" t="s">
        <v>409</v>
      </c>
      <c r="AP63" t="s">
        <v>409</v>
      </c>
      <c r="AQ63" t="s">
        <v>401</v>
      </c>
      <c r="AR63" t="s">
        <v>400</v>
      </c>
    </row>
    <row r="64" spans="4:44">
      <c r="D64"/>
      <c r="E64"/>
      <c r="F64"/>
      <c r="G64"/>
      <c r="H64"/>
      <c r="I64"/>
      <c r="J64"/>
      <c r="K64"/>
      <c r="S64" t="s">
        <v>412</v>
      </c>
      <c r="T64" t="s">
        <v>389</v>
      </c>
      <c r="U64" t="s">
        <v>448</v>
      </c>
      <c r="V64" t="s">
        <v>449</v>
      </c>
      <c r="W64" t="s">
        <v>450</v>
      </c>
      <c r="X64" t="s">
        <v>451</v>
      </c>
      <c r="Y64" t="s">
        <v>389</v>
      </c>
      <c r="Z64" t="s">
        <v>457</v>
      </c>
      <c r="AK64" t="s">
        <v>412</v>
      </c>
      <c r="AL64" t="s">
        <v>389</v>
      </c>
      <c r="AM64" t="s">
        <v>448</v>
      </c>
      <c r="AN64" t="s">
        <v>449</v>
      </c>
      <c r="AO64" t="s">
        <v>450</v>
      </c>
      <c r="AP64" t="s">
        <v>451</v>
      </c>
      <c r="AQ64" t="s">
        <v>389</v>
      </c>
      <c r="AR64" t="s">
        <v>457</v>
      </c>
    </row>
    <row r="65" spans="4:44">
      <c r="D65"/>
      <c r="E65"/>
      <c r="F65"/>
      <c r="G65"/>
      <c r="H65"/>
      <c r="I65"/>
      <c r="J65"/>
      <c r="K65"/>
      <c r="S65" t="s">
        <v>400</v>
      </c>
      <c r="T65" t="s">
        <v>407</v>
      </c>
      <c r="U65" t="s">
        <v>409</v>
      </c>
      <c r="V65" t="s">
        <v>409</v>
      </c>
      <c r="W65" t="s">
        <v>409</v>
      </c>
      <c r="X65" t="s">
        <v>409</v>
      </c>
      <c r="Y65" t="s">
        <v>407</v>
      </c>
      <c r="Z65" t="s">
        <v>400</v>
      </c>
      <c r="AK65" t="s">
        <v>400</v>
      </c>
      <c r="AL65" t="s">
        <v>407</v>
      </c>
      <c r="AM65" t="s">
        <v>409</v>
      </c>
      <c r="AN65" t="s">
        <v>409</v>
      </c>
      <c r="AO65" t="s">
        <v>409</v>
      </c>
      <c r="AP65" t="s">
        <v>409</v>
      </c>
      <c r="AQ65" t="s">
        <v>407</v>
      </c>
      <c r="AR65" t="s">
        <v>400</v>
      </c>
    </row>
    <row r="66" spans="4:44">
      <c r="D66"/>
      <c r="E66"/>
      <c r="F66"/>
      <c r="G66"/>
      <c r="H66"/>
      <c r="I66"/>
      <c r="J66"/>
      <c r="K66"/>
      <c r="S66" t="s">
        <v>391</v>
      </c>
      <c r="T66" t="s">
        <v>389</v>
      </c>
      <c r="U66">
        <v>0.37969999999999998</v>
      </c>
      <c r="V66">
        <v>-0.11020000000000001</v>
      </c>
      <c r="W66">
        <v>0.50080000000000002</v>
      </c>
      <c r="X66">
        <v>-0.29360000000000003</v>
      </c>
      <c r="Y66" t="s">
        <v>389</v>
      </c>
      <c r="Z66">
        <v>0.32300000000000001</v>
      </c>
      <c r="AK66" t="s">
        <v>391</v>
      </c>
      <c r="AL66" t="s">
        <v>389</v>
      </c>
      <c r="AM66">
        <v>0.37969999999999998</v>
      </c>
      <c r="AN66">
        <v>-0.11020000000000001</v>
      </c>
      <c r="AO66">
        <v>0.50080000000000002</v>
      </c>
      <c r="AP66">
        <v>-0.29360000000000003</v>
      </c>
      <c r="AQ66" t="s">
        <v>389</v>
      </c>
      <c r="AR66">
        <v>0.32300000000000001</v>
      </c>
    </row>
    <row r="67" spans="4:44">
      <c r="D67"/>
      <c r="E67"/>
      <c r="F67"/>
      <c r="G67"/>
      <c r="H67"/>
      <c r="I67"/>
      <c r="J67"/>
      <c r="K67"/>
      <c r="S67" t="s">
        <v>392</v>
      </c>
      <c r="T67" t="s">
        <v>389</v>
      </c>
      <c r="U67">
        <v>0.37780000000000002</v>
      </c>
      <c r="V67">
        <v>0.22670000000000001</v>
      </c>
      <c r="W67">
        <v>0.15</v>
      </c>
      <c r="X67">
        <v>0.4178</v>
      </c>
      <c r="Y67" t="s">
        <v>389</v>
      </c>
      <c r="Z67">
        <v>0.42</v>
      </c>
      <c r="AK67" t="s">
        <v>392</v>
      </c>
      <c r="AL67" t="s">
        <v>389</v>
      </c>
      <c r="AM67">
        <v>0.37780000000000002</v>
      </c>
      <c r="AN67">
        <v>0.22670000000000001</v>
      </c>
      <c r="AO67">
        <v>0.15</v>
      </c>
      <c r="AP67">
        <v>0.4178</v>
      </c>
      <c r="AQ67" t="s">
        <v>389</v>
      </c>
      <c r="AR67">
        <v>0.42</v>
      </c>
    </row>
    <row r="68" spans="4:44">
      <c r="D68"/>
      <c r="E68"/>
      <c r="F68"/>
      <c r="G68"/>
      <c r="H68"/>
      <c r="I68"/>
      <c r="J68"/>
      <c r="K68"/>
      <c r="S68" t="s">
        <v>393</v>
      </c>
      <c r="T68" t="s">
        <v>389</v>
      </c>
      <c r="U68">
        <v>0.22509999999999999</v>
      </c>
      <c r="V68">
        <v>0.55100000000000005</v>
      </c>
      <c r="W68">
        <v>-0.1177</v>
      </c>
      <c r="X68">
        <v>0.27339999999999998</v>
      </c>
      <c r="Y68" t="s">
        <v>389</v>
      </c>
      <c r="Z68">
        <v>0.30130000000000001</v>
      </c>
      <c r="AK68" t="s">
        <v>393</v>
      </c>
      <c r="AL68" t="s">
        <v>389</v>
      </c>
      <c r="AM68">
        <v>0.22509999999999999</v>
      </c>
      <c r="AN68">
        <v>0.55100000000000005</v>
      </c>
      <c r="AO68">
        <v>-0.1177</v>
      </c>
      <c r="AP68">
        <v>0.27339999999999998</v>
      </c>
      <c r="AQ68" t="s">
        <v>389</v>
      </c>
      <c r="AR68">
        <v>0.30130000000000001</v>
      </c>
    </row>
    <row r="69" spans="4:44">
      <c r="D69"/>
      <c r="E69"/>
      <c r="F69"/>
      <c r="G69"/>
      <c r="H69"/>
      <c r="I69"/>
      <c r="J69"/>
      <c r="K69"/>
      <c r="S69" t="s">
        <v>413</v>
      </c>
      <c r="T69" t="s">
        <v>389</v>
      </c>
      <c r="U69">
        <v>0.31840000000000002</v>
      </c>
      <c r="V69">
        <v>-0.26850000000000002</v>
      </c>
      <c r="W69">
        <v>-0.48320000000000002</v>
      </c>
      <c r="X69">
        <v>0.33660000000000001</v>
      </c>
      <c r="Y69" t="s">
        <v>389</v>
      </c>
      <c r="Z69">
        <v>0.30280000000000001</v>
      </c>
      <c r="AK69" t="s">
        <v>413</v>
      </c>
      <c r="AL69" t="s">
        <v>389</v>
      </c>
      <c r="AM69">
        <v>0.31840000000000002</v>
      </c>
      <c r="AN69">
        <v>-0.26850000000000002</v>
      </c>
      <c r="AO69">
        <v>-0.48320000000000002</v>
      </c>
      <c r="AP69">
        <v>0.33660000000000001</v>
      </c>
      <c r="AQ69" t="s">
        <v>389</v>
      </c>
      <c r="AR69">
        <v>0.30280000000000001</v>
      </c>
    </row>
    <row r="70" spans="4:44">
      <c r="D70"/>
      <c r="E70"/>
      <c r="F70"/>
      <c r="G70"/>
      <c r="H70"/>
      <c r="I70"/>
      <c r="J70"/>
      <c r="K70"/>
      <c r="S70" t="s">
        <v>394</v>
      </c>
      <c r="T70" t="s">
        <v>389</v>
      </c>
      <c r="U70">
        <v>0.43590000000000001</v>
      </c>
      <c r="V70">
        <v>-0.25879999999999997</v>
      </c>
      <c r="W70">
        <v>0.13100000000000001</v>
      </c>
      <c r="X70">
        <v>3.9399999999999998E-2</v>
      </c>
      <c r="Y70" t="s">
        <v>389</v>
      </c>
      <c r="Z70">
        <v>0.47810000000000002</v>
      </c>
      <c r="AK70" t="s">
        <v>394</v>
      </c>
      <c r="AL70" t="s">
        <v>389</v>
      </c>
      <c r="AM70">
        <v>0.43590000000000001</v>
      </c>
      <c r="AN70">
        <v>-0.25879999999999997</v>
      </c>
      <c r="AO70">
        <v>0.13100000000000001</v>
      </c>
      <c r="AP70">
        <v>3.9399999999999998E-2</v>
      </c>
      <c r="AQ70" t="s">
        <v>389</v>
      </c>
      <c r="AR70">
        <v>0.47810000000000002</v>
      </c>
    </row>
    <row r="71" spans="4:44">
      <c r="D71"/>
      <c r="E71"/>
      <c r="F71"/>
      <c r="G71"/>
      <c r="H71"/>
      <c r="I71"/>
      <c r="J71"/>
      <c r="K71"/>
      <c r="S71" t="s">
        <v>395</v>
      </c>
      <c r="T71" t="s">
        <v>389</v>
      </c>
      <c r="U71">
        <v>0.37919999999999998</v>
      </c>
      <c r="V71">
        <v>-0.30180000000000001</v>
      </c>
      <c r="W71">
        <v>0.16539999999999999</v>
      </c>
      <c r="X71">
        <v>-0.21199999999999999</v>
      </c>
      <c r="Y71" t="s">
        <v>389</v>
      </c>
      <c r="Z71">
        <v>0.47799999999999998</v>
      </c>
      <c r="AK71" t="s">
        <v>395</v>
      </c>
      <c r="AL71" t="s">
        <v>389</v>
      </c>
      <c r="AM71">
        <v>0.37919999999999998</v>
      </c>
      <c r="AN71">
        <v>-0.30180000000000001</v>
      </c>
      <c r="AO71">
        <v>0.16539999999999999</v>
      </c>
      <c r="AP71">
        <v>-0.21199999999999999</v>
      </c>
      <c r="AQ71" t="s">
        <v>389</v>
      </c>
      <c r="AR71">
        <v>0.47799999999999998</v>
      </c>
    </row>
    <row r="72" spans="4:44">
      <c r="D72"/>
      <c r="E72"/>
      <c r="F72"/>
      <c r="G72"/>
      <c r="H72"/>
      <c r="I72"/>
      <c r="J72"/>
      <c r="K72"/>
      <c r="S72" t="s">
        <v>396</v>
      </c>
      <c r="T72" t="s">
        <v>389</v>
      </c>
      <c r="U72">
        <v>0.3352</v>
      </c>
      <c r="V72">
        <v>0.33</v>
      </c>
      <c r="W72">
        <v>7.2800000000000004E-2</v>
      </c>
      <c r="X72">
        <v>8.0100000000000005E-2</v>
      </c>
      <c r="Y72" t="s">
        <v>389</v>
      </c>
      <c r="Z72">
        <v>0.57609999999999995</v>
      </c>
      <c r="AK72" t="s">
        <v>396</v>
      </c>
      <c r="AL72" t="s">
        <v>389</v>
      </c>
      <c r="AM72">
        <v>0.3352</v>
      </c>
      <c r="AN72">
        <v>0.33</v>
      </c>
      <c r="AO72">
        <v>7.2800000000000004E-2</v>
      </c>
      <c r="AP72">
        <v>8.0100000000000005E-2</v>
      </c>
      <c r="AQ72" t="s">
        <v>389</v>
      </c>
      <c r="AR72">
        <v>0.57609999999999995</v>
      </c>
    </row>
    <row r="73" spans="4:44">
      <c r="D73"/>
      <c r="E73"/>
      <c r="F73"/>
      <c r="G73"/>
      <c r="H73"/>
      <c r="I73"/>
      <c r="J73"/>
      <c r="K73"/>
      <c r="S73" t="s">
        <v>397</v>
      </c>
      <c r="T73" t="s">
        <v>389</v>
      </c>
      <c r="U73">
        <v>0.27889999999999998</v>
      </c>
      <c r="V73">
        <v>-0.15110000000000001</v>
      </c>
      <c r="W73">
        <v>-0.52490000000000003</v>
      </c>
      <c r="X73">
        <v>-0.1701</v>
      </c>
      <c r="Y73" t="s">
        <v>389</v>
      </c>
      <c r="Z73">
        <v>0.47289999999999999</v>
      </c>
      <c r="AK73" t="s">
        <v>397</v>
      </c>
      <c r="AL73" t="s">
        <v>389</v>
      </c>
      <c r="AM73">
        <v>0.27889999999999998</v>
      </c>
      <c r="AN73">
        <v>-0.15110000000000001</v>
      </c>
      <c r="AO73">
        <v>-0.52490000000000003</v>
      </c>
      <c r="AP73">
        <v>-0.1701</v>
      </c>
      <c r="AQ73" t="s">
        <v>389</v>
      </c>
      <c r="AR73">
        <v>0.47289999999999999</v>
      </c>
    </row>
    <row r="74" spans="4:44">
      <c r="D74"/>
      <c r="E74"/>
      <c r="F74"/>
      <c r="G74"/>
      <c r="H74"/>
      <c r="I74"/>
      <c r="J74"/>
      <c r="K74"/>
      <c r="S74" t="s">
        <v>398</v>
      </c>
      <c r="T74" t="s">
        <v>389</v>
      </c>
      <c r="U74">
        <v>0.10580000000000001</v>
      </c>
      <c r="V74">
        <v>0.4995</v>
      </c>
      <c r="W74">
        <v>-1.11E-2</v>
      </c>
      <c r="X74">
        <v>-0.43030000000000002</v>
      </c>
      <c r="Y74" t="s">
        <v>389</v>
      </c>
      <c r="Z74">
        <v>0.37540000000000001</v>
      </c>
      <c r="AK74" t="s">
        <v>398</v>
      </c>
      <c r="AL74" t="s">
        <v>389</v>
      </c>
      <c r="AM74">
        <v>0.10580000000000001</v>
      </c>
      <c r="AN74">
        <v>0.4995</v>
      </c>
      <c r="AO74">
        <v>-1.11E-2</v>
      </c>
      <c r="AP74">
        <v>-0.43030000000000002</v>
      </c>
      <c r="AQ74" t="s">
        <v>389</v>
      </c>
      <c r="AR74">
        <v>0.37540000000000001</v>
      </c>
    </row>
    <row r="75" spans="4:44">
      <c r="D75"/>
      <c r="E75"/>
      <c r="F75"/>
      <c r="G75"/>
      <c r="H75"/>
      <c r="I75"/>
      <c r="J75"/>
      <c r="K75"/>
      <c r="S75" t="s">
        <v>399</v>
      </c>
      <c r="T75" t="s">
        <v>389</v>
      </c>
      <c r="U75">
        <v>-0.16089999999999999</v>
      </c>
      <c r="V75">
        <v>-0.1469</v>
      </c>
      <c r="W75">
        <v>0.39240000000000003</v>
      </c>
      <c r="X75">
        <v>0.53310000000000002</v>
      </c>
      <c r="Y75" t="s">
        <v>389</v>
      </c>
      <c r="Z75">
        <v>0.45550000000000002</v>
      </c>
      <c r="AK75" t="s">
        <v>399</v>
      </c>
      <c r="AL75" t="s">
        <v>389</v>
      </c>
      <c r="AM75">
        <v>-0.16089999999999999</v>
      </c>
      <c r="AN75">
        <v>-0.1469</v>
      </c>
      <c r="AO75">
        <v>0.39240000000000003</v>
      </c>
      <c r="AP75">
        <v>0.53310000000000002</v>
      </c>
      <c r="AQ75" t="s">
        <v>389</v>
      </c>
      <c r="AR75">
        <v>0.45550000000000002</v>
      </c>
    </row>
    <row r="76" spans="4:44">
      <c r="D76"/>
      <c r="E76"/>
      <c r="F76"/>
      <c r="G76"/>
      <c r="H76"/>
      <c r="I76"/>
      <c r="J76"/>
      <c r="K76"/>
      <c r="S76" t="s">
        <v>400</v>
      </c>
      <c r="T76" t="s">
        <v>401</v>
      </c>
      <c r="U76" t="s">
        <v>409</v>
      </c>
      <c r="V76" t="s">
        <v>409</v>
      </c>
      <c r="W76" t="s">
        <v>409</v>
      </c>
      <c r="X76" t="s">
        <v>409</v>
      </c>
      <c r="Y76" t="s">
        <v>401</v>
      </c>
      <c r="Z76" t="s">
        <v>400</v>
      </c>
      <c r="AK76" t="s">
        <v>400</v>
      </c>
      <c r="AL76" t="s">
        <v>401</v>
      </c>
      <c r="AM76" t="s">
        <v>409</v>
      </c>
      <c r="AN76" t="s">
        <v>409</v>
      </c>
      <c r="AO76" t="s">
        <v>409</v>
      </c>
      <c r="AP76" t="s">
        <v>409</v>
      </c>
      <c r="AQ76" t="s">
        <v>401</v>
      </c>
      <c r="AR76" t="s">
        <v>400</v>
      </c>
    </row>
    <row r="77" spans="4:44">
      <c r="D77"/>
      <c r="E77"/>
      <c r="F77"/>
      <c r="G77"/>
      <c r="H77"/>
      <c r="I77"/>
      <c r="J77"/>
      <c r="K77"/>
    </row>
    <row r="78" spans="4:44">
      <c r="D78"/>
      <c r="E78"/>
      <c r="F78"/>
      <c r="G78"/>
      <c r="H78"/>
      <c r="I78"/>
      <c r="J78"/>
      <c r="K78"/>
      <c r="S78" t="s">
        <v>1132</v>
      </c>
      <c r="AK78" t="s">
        <v>1132</v>
      </c>
    </row>
    <row r="79" spans="4:44">
      <c r="D79"/>
      <c r="E79"/>
      <c r="F79"/>
      <c r="G79"/>
      <c r="H79"/>
      <c r="I79"/>
      <c r="J79"/>
      <c r="K79"/>
      <c r="S79" t="s">
        <v>1133</v>
      </c>
      <c r="AK79" t="s">
        <v>1133</v>
      </c>
    </row>
    <row r="80" spans="4:44">
      <c r="D80"/>
      <c r="E80"/>
      <c r="F80"/>
      <c r="G80"/>
      <c r="H80"/>
      <c r="I80"/>
      <c r="J80"/>
      <c r="K80"/>
    </row>
    <row r="81" spans="19:48" customFormat="1">
      <c r="S81" t="s">
        <v>400</v>
      </c>
      <c r="T81" t="s">
        <v>401</v>
      </c>
      <c r="U81" t="s">
        <v>409</v>
      </c>
      <c r="V81" t="s">
        <v>410</v>
      </c>
      <c r="W81" t="s">
        <v>409</v>
      </c>
      <c r="X81" t="s">
        <v>390</v>
      </c>
      <c r="AK81" t="s">
        <v>400</v>
      </c>
      <c r="AL81" t="s">
        <v>401</v>
      </c>
      <c r="AM81" t="s">
        <v>409</v>
      </c>
      <c r="AN81" t="s">
        <v>410</v>
      </c>
      <c r="AO81" t="s">
        <v>409</v>
      </c>
      <c r="AP81" t="s">
        <v>390</v>
      </c>
    </row>
    <row r="82" spans="19:48" customFormat="1">
      <c r="T82" t="s">
        <v>389</v>
      </c>
      <c r="U82" t="s">
        <v>448</v>
      </c>
      <c r="V82" t="s">
        <v>449</v>
      </c>
      <c r="W82" t="s">
        <v>450</v>
      </c>
      <c r="X82" t="s">
        <v>451</v>
      </c>
      <c r="AL82" t="s">
        <v>389</v>
      </c>
      <c r="AM82" t="s">
        <v>448</v>
      </c>
      <c r="AN82" t="s">
        <v>449</v>
      </c>
      <c r="AO82" t="s">
        <v>450</v>
      </c>
      <c r="AP82" t="s">
        <v>451</v>
      </c>
    </row>
    <row r="83" spans="19:48" customFormat="1">
      <c r="S83" t="s">
        <v>400</v>
      </c>
      <c r="T83" t="s">
        <v>407</v>
      </c>
      <c r="U83" t="s">
        <v>409</v>
      </c>
      <c r="V83" t="s">
        <v>410</v>
      </c>
      <c r="W83" t="s">
        <v>409</v>
      </c>
      <c r="X83" t="s">
        <v>390</v>
      </c>
      <c r="AK83" t="s">
        <v>400</v>
      </c>
      <c r="AL83" t="s">
        <v>407</v>
      </c>
      <c r="AM83" t="s">
        <v>409</v>
      </c>
      <c r="AN83" t="s">
        <v>410</v>
      </c>
      <c r="AO83" t="s">
        <v>409</v>
      </c>
      <c r="AP83" t="s">
        <v>390</v>
      </c>
    </row>
    <row r="84" spans="19:48" customFormat="1">
      <c r="S84" t="s">
        <v>391</v>
      </c>
      <c r="T84" t="s">
        <v>389</v>
      </c>
      <c r="U84">
        <v>0.5444</v>
      </c>
      <c r="V84">
        <v>-0.14199999999999999</v>
      </c>
      <c r="W84">
        <v>0.52259999999999995</v>
      </c>
      <c r="X84">
        <v>-0.2954</v>
      </c>
      <c r="Z84" s="114"/>
      <c r="AK84" t="s">
        <v>391</v>
      </c>
      <c r="AL84" t="s">
        <v>389</v>
      </c>
      <c r="AM84">
        <v>0.5444</v>
      </c>
      <c r="AN84">
        <v>-0.14199999999999999</v>
      </c>
      <c r="AO84">
        <v>0.52259999999999995</v>
      </c>
      <c r="AP84">
        <v>-0.2954</v>
      </c>
      <c r="AR84" s="114"/>
      <c r="AS84" s="114"/>
      <c r="AT84" s="114"/>
      <c r="AU84" s="114"/>
      <c r="AV84" s="114"/>
    </row>
    <row r="85" spans="19:48" customFormat="1">
      <c r="S85" t="s">
        <v>392</v>
      </c>
      <c r="T85" t="s">
        <v>389</v>
      </c>
      <c r="U85">
        <v>0.54169999999999996</v>
      </c>
      <c r="V85">
        <v>0.29210000000000003</v>
      </c>
      <c r="W85">
        <v>0.1565</v>
      </c>
      <c r="X85">
        <v>0.4204</v>
      </c>
      <c r="Z85" s="114"/>
      <c r="AK85" t="s">
        <v>392</v>
      </c>
      <c r="AL85" t="s">
        <v>389</v>
      </c>
      <c r="AM85">
        <v>0.54169999999999996</v>
      </c>
      <c r="AN85">
        <v>0.29210000000000003</v>
      </c>
      <c r="AO85">
        <v>0.1565</v>
      </c>
      <c r="AP85">
        <v>0.4204</v>
      </c>
      <c r="AR85" s="114"/>
      <c r="AS85" s="114"/>
      <c r="AT85" s="114"/>
      <c r="AU85" s="114"/>
      <c r="AV85" s="114"/>
    </row>
    <row r="86" spans="19:48" customFormat="1">
      <c r="S86" t="s">
        <v>393</v>
      </c>
      <c r="T86" t="s">
        <v>389</v>
      </c>
      <c r="U86">
        <v>0.32269999999999999</v>
      </c>
      <c r="V86">
        <v>0.70979999999999999</v>
      </c>
      <c r="W86">
        <v>-0.12280000000000001</v>
      </c>
      <c r="X86">
        <v>0.27510000000000001</v>
      </c>
      <c r="Z86" s="114"/>
      <c r="AK86" t="s">
        <v>393</v>
      </c>
      <c r="AL86" t="s">
        <v>389</v>
      </c>
      <c r="AM86">
        <v>0.32269999999999999</v>
      </c>
      <c r="AN86">
        <v>0.70979999999999999</v>
      </c>
      <c r="AO86">
        <v>-0.12280000000000001</v>
      </c>
      <c r="AP86">
        <v>0.27510000000000001</v>
      </c>
      <c r="AR86" s="114"/>
      <c r="AS86" s="114"/>
      <c r="AT86" s="114"/>
      <c r="AU86" s="114"/>
      <c r="AV86" s="114"/>
    </row>
    <row r="87" spans="19:48" customFormat="1">
      <c r="S87" t="s">
        <v>413</v>
      </c>
      <c r="T87" t="s">
        <v>389</v>
      </c>
      <c r="U87">
        <v>0.45650000000000002</v>
      </c>
      <c r="V87">
        <v>-0.34589999999999999</v>
      </c>
      <c r="W87">
        <v>-0.50429999999999997</v>
      </c>
      <c r="X87">
        <v>0.33879999999999999</v>
      </c>
      <c r="Z87" s="114"/>
      <c r="AK87" t="s">
        <v>413</v>
      </c>
      <c r="AL87" t="s">
        <v>389</v>
      </c>
      <c r="AM87">
        <v>0.45650000000000002</v>
      </c>
      <c r="AN87">
        <v>-0.34589999999999999</v>
      </c>
      <c r="AO87">
        <v>-0.50429999999999997</v>
      </c>
      <c r="AP87">
        <v>0.33879999999999999</v>
      </c>
      <c r="AR87" s="114"/>
      <c r="AS87" s="114"/>
      <c r="AT87" s="114"/>
      <c r="AU87" s="114"/>
      <c r="AV87" s="114"/>
    </row>
    <row r="88" spans="19:48" customFormat="1">
      <c r="S88" t="s">
        <v>394</v>
      </c>
      <c r="T88" t="s">
        <v>389</v>
      </c>
      <c r="U88">
        <v>0.62490000000000001</v>
      </c>
      <c r="V88">
        <v>-0.33339999999999997</v>
      </c>
      <c r="W88">
        <v>0.13669999999999999</v>
      </c>
      <c r="X88">
        <v>3.9620000000000002E-2</v>
      </c>
      <c r="Z88" s="114"/>
      <c r="AK88" t="s">
        <v>394</v>
      </c>
      <c r="AL88" t="s">
        <v>389</v>
      </c>
      <c r="AM88">
        <v>0.62490000000000001</v>
      </c>
      <c r="AN88">
        <v>-0.33339999999999997</v>
      </c>
      <c r="AO88">
        <v>0.13669999999999999</v>
      </c>
      <c r="AP88">
        <v>3.9620000000000002E-2</v>
      </c>
      <c r="AR88" s="114"/>
      <c r="AS88" s="114"/>
      <c r="AT88" s="114"/>
      <c r="AU88" s="114"/>
      <c r="AV88" s="114"/>
    </row>
    <row r="89" spans="19:48" customFormat="1">
      <c r="S89" t="s">
        <v>395</v>
      </c>
      <c r="T89" t="s">
        <v>389</v>
      </c>
      <c r="U89">
        <v>0.54369999999999996</v>
      </c>
      <c r="V89">
        <v>-0.38879999999999998</v>
      </c>
      <c r="W89">
        <v>0.1726</v>
      </c>
      <c r="X89">
        <v>-0.21329999999999999</v>
      </c>
      <c r="Z89" s="114"/>
      <c r="AK89" t="s">
        <v>395</v>
      </c>
      <c r="AL89" t="s">
        <v>389</v>
      </c>
      <c r="AM89">
        <v>0.54369999999999996</v>
      </c>
      <c r="AN89">
        <v>-0.38879999999999998</v>
      </c>
      <c r="AO89">
        <v>0.1726</v>
      </c>
      <c r="AP89">
        <v>-0.21329999999999999</v>
      </c>
      <c r="AR89" s="114"/>
      <c r="AS89" s="114"/>
      <c r="AT89" s="114"/>
      <c r="AU89" s="114"/>
      <c r="AV89" s="114"/>
    </row>
    <row r="90" spans="19:48" customFormat="1">
      <c r="S90" t="s">
        <v>396</v>
      </c>
      <c r="T90" t="s">
        <v>389</v>
      </c>
      <c r="U90">
        <v>0.48060000000000003</v>
      </c>
      <c r="V90">
        <v>0.42509999999999998</v>
      </c>
      <c r="W90">
        <v>7.5939999999999994E-2</v>
      </c>
      <c r="X90">
        <v>8.0610000000000001E-2</v>
      </c>
      <c r="Z90" s="114"/>
      <c r="AK90" t="s">
        <v>396</v>
      </c>
      <c r="AL90" t="s">
        <v>389</v>
      </c>
      <c r="AM90">
        <v>0.48060000000000003</v>
      </c>
      <c r="AN90">
        <v>0.42509999999999998</v>
      </c>
      <c r="AO90">
        <v>7.5939999999999994E-2</v>
      </c>
      <c r="AP90">
        <v>8.0610000000000001E-2</v>
      </c>
      <c r="AR90" s="114"/>
      <c r="AS90" s="114"/>
      <c r="AT90" s="114"/>
      <c r="AU90" s="114"/>
      <c r="AV90" s="114"/>
    </row>
    <row r="91" spans="19:48" customFormat="1">
      <c r="S91" t="s">
        <v>397</v>
      </c>
      <c r="T91" t="s">
        <v>389</v>
      </c>
      <c r="U91">
        <v>0.39979999999999999</v>
      </c>
      <c r="V91">
        <v>-0.1946</v>
      </c>
      <c r="W91">
        <v>-0.54769999999999996</v>
      </c>
      <c r="X91">
        <v>-0.17119999999999999</v>
      </c>
      <c r="Z91" s="114"/>
      <c r="AK91" t="s">
        <v>397</v>
      </c>
      <c r="AL91" t="s">
        <v>389</v>
      </c>
      <c r="AM91">
        <v>0.39979999999999999</v>
      </c>
      <c r="AN91">
        <v>-0.1946</v>
      </c>
      <c r="AO91">
        <v>-0.54769999999999996</v>
      </c>
      <c r="AP91">
        <v>-0.17119999999999999</v>
      </c>
      <c r="AR91" s="114"/>
      <c r="AS91" s="114"/>
      <c r="AT91" s="114"/>
      <c r="AU91" s="114"/>
      <c r="AV91" s="114"/>
    </row>
    <row r="92" spans="19:48" customFormat="1">
      <c r="S92" t="s">
        <v>398</v>
      </c>
      <c r="T92" t="s">
        <v>389</v>
      </c>
      <c r="U92">
        <v>0.15160000000000001</v>
      </c>
      <c r="V92">
        <v>0.64339999999999997</v>
      </c>
      <c r="W92">
        <v>-1.163E-2</v>
      </c>
      <c r="X92">
        <v>-0.433</v>
      </c>
      <c r="Z92" s="114"/>
      <c r="AK92" t="s">
        <v>398</v>
      </c>
      <c r="AL92" t="s">
        <v>389</v>
      </c>
      <c r="AM92">
        <v>0.15160000000000001</v>
      </c>
      <c r="AN92">
        <v>0.64339999999999997</v>
      </c>
      <c r="AO92">
        <v>-1.163E-2</v>
      </c>
      <c r="AP92">
        <v>-0.433</v>
      </c>
      <c r="AR92" s="114"/>
      <c r="AS92" s="114"/>
      <c r="AT92" s="114"/>
      <c r="AU92" s="114"/>
      <c r="AV92" s="114"/>
    </row>
    <row r="93" spans="19:48" customFormat="1">
      <c r="S93" t="s">
        <v>399</v>
      </c>
      <c r="T93" t="s">
        <v>389</v>
      </c>
      <c r="U93">
        <v>-0.23069999999999999</v>
      </c>
      <c r="V93">
        <v>-0.18920000000000001</v>
      </c>
      <c r="W93">
        <v>0.40949999999999998</v>
      </c>
      <c r="X93">
        <v>0.53649999999999998</v>
      </c>
      <c r="Z93" s="114"/>
      <c r="AK93" t="s">
        <v>399</v>
      </c>
      <c r="AL93" t="s">
        <v>389</v>
      </c>
      <c r="AM93">
        <v>-0.23069999999999999</v>
      </c>
      <c r="AN93">
        <v>-0.18920000000000001</v>
      </c>
      <c r="AO93">
        <v>0.40949999999999998</v>
      </c>
      <c r="AP93">
        <v>0.53649999999999998</v>
      </c>
      <c r="AR93" s="114"/>
      <c r="AS93" s="114"/>
      <c r="AT93" s="114"/>
      <c r="AU93" s="114"/>
      <c r="AV93" s="114"/>
    </row>
    <row r="94" spans="19:48" customFormat="1">
      <c r="S94" t="s">
        <v>400</v>
      </c>
      <c r="T94" t="s">
        <v>401</v>
      </c>
      <c r="U94" t="s">
        <v>409</v>
      </c>
      <c r="V94" t="s">
        <v>410</v>
      </c>
      <c r="W94" t="s">
        <v>409</v>
      </c>
      <c r="X94" t="s">
        <v>390</v>
      </c>
      <c r="AK94" t="s">
        <v>400</v>
      </c>
      <c r="AL94" t="s">
        <v>401</v>
      </c>
      <c r="AM94" t="s">
        <v>409</v>
      </c>
      <c r="AN94" t="s">
        <v>410</v>
      </c>
      <c r="AO94" t="s">
        <v>409</v>
      </c>
      <c r="AP94" t="s">
        <v>390</v>
      </c>
    </row>
    <row r="95" spans="19:48" customFormat="1"/>
    <row r="96" spans="19:48" customFormat="1">
      <c r="S96" t="s">
        <v>493</v>
      </c>
      <c r="AK96" t="s">
        <v>493</v>
      </c>
    </row>
    <row r="97" spans="19:37" customFormat="1">
      <c r="S97" t="s">
        <v>428</v>
      </c>
      <c r="AK97" t="s">
        <v>428</v>
      </c>
    </row>
    <row r="98" spans="19:37">
      <c r="S98" t="s">
        <v>494</v>
      </c>
      <c r="AK98" t="s">
        <v>494</v>
      </c>
    </row>
    <row r="101" spans="19:37">
      <c r="S101" s="785" t="s">
        <v>1134</v>
      </c>
      <c r="T101" s="785"/>
      <c r="U101" s="785"/>
      <c r="V101" s="785"/>
      <c r="W101" s="785"/>
      <c r="X101" s="785"/>
    </row>
    <row r="104" spans="19:37">
      <c r="S104" s="776" t="s">
        <v>1114</v>
      </c>
      <c r="T104" s="777"/>
      <c r="U104" s="777"/>
      <c r="V104" s="777"/>
      <c r="W104" s="777"/>
      <c r="X104" s="778"/>
    </row>
    <row r="105" spans="19:37">
      <c r="S105" s="683" t="str">
        <f t="shared" ref="S105:S114" si="11">S66</f>
        <v>R1_Obesity</v>
      </c>
      <c r="T105" s="684"/>
      <c r="U105" s="707">
        <f t="shared" ref="U105:U114" si="12">U66*$Z$48</f>
        <v>0.54436983971423314</v>
      </c>
      <c r="V105" s="707">
        <f t="shared" ref="V105:V114" si="13">V66*$AA$48</f>
        <v>-0.14196950992237736</v>
      </c>
      <c r="W105" s="707">
        <f t="shared" ref="W105:W114" si="14">W66*$AB$48</f>
        <v>0.52263944841238308</v>
      </c>
      <c r="X105" s="708">
        <f t="shared" ref="X105:X114" si="15">X66*$AC$48</f>
        <v>-0.2954541016185086</v>
      </c>
      <c r="Z105" s="728">
        <f>U105-U84</f>
        <v>-3.0160285766855921E-5</v>
      </c>
      <c r="AA105" s="729">
        <f t="shared" ref="AA105:AC114" si="16">V105-V84</f>
        <v>3.0490077622624678E-5</v>
      </c>
      <c r="AB105" s="729">
        <f t="shared" si="16"/>
        <v>3.9448412383125131E-5</v>
      </c>
      <c r="AC105" s="730">
        <f t="shared" si="16"/>
        <v>-5.4101618508606286E-5</v>
      </c>
    </row>
    <row r="106" spans="19:37">
      <c r="S106" s="687" t="str">
        <f t="shared" si="11"/>
        <v>R2_PhysInac</v>
      </c>
      <c r="T106" s="688"/>
      <c r="U106" s="709">
        <f t="shared" si="12"/>
        <v>0.54164583998956362</v>
      </c>
      <c r="V106" s="709">
        <f t="shared" si="13"/>
        <v>0.29205524409621553</v>
      </c>
      <c r="W106" s="709">
        <f t="shared" si="14"/>
        <v>0.1565413683343799</v>
      </c>
      <c r="X106" s="710">
        <f t="shared" si="15"/>
        <v>0.42043843207156978</v>
      </c>
      <c r="Z106" s="731">
        <f t="shared" ref="Z106:Z114" si="17">U106-U85</f>
        <v>-5.4160010436343775E-5</v>
      </c>
      <c r="AA106" s="732">
        <f t="shared" si="16"/>
        <v>-4.4755903784499118E-5</v>
      </c>
      <c r="AB106" s="732">
        <f t="shared" si="16"/>
        <v>4.136833437989873E-5</v>
      </c>
      <c r="AC106" s="733">
        <f t="shared" si="16"/>
        <v>3.8432071569782789E-5</v>
      </c>
    </row>
    <row r="107" spans="19:37">
      <c r="S107" s="687" t="str">
        <f t="shared" si="11"/>
        <v>R3_Smoker</v>
      </c>
      <c r="T107" s="688"/>
      <c r="U107" s="709">
        <f t="shared" si="12"/>
        <v>0.32272228317006557</v>
      </c>
      <c r="V107" s="709">
        <f t="shared" si="13"/>
        <v>0.70984754961188679</v>
      </c>
      <c r="W107" s="709">
        <f t="shared" si="14"/>
        <v>-0.12283279368637677</v>
      </c>
      <c r="X107" s="710">
        <f t="shared" si="15"/>
        <v>0.27512653740633597</v>
      </c>
      <c r="Z107" s="731">
        <f t="shared" si="17"/>
        <v>2.2283170065584557E-5</v>
      </c>
      <c r="AA107" s="732">
        <f t="shared" si="16"/>
        <v>4.754961188679907E-5</v>
      </c>
      <c r="AB107" s="732">
        <f t="shared" si="16"/>
        <v>-3.2793686376764164E-5</v>
      </c>
      <c r="AC107" s="733">
        <f t="shared" si="16"/>
        <v>2.6537406335958025E-5</v>
      </c>
    </row>
    <row r="108" spans="19:37">
      <c r="S108" s="687" t="str">
        <f t="shared" si="11"/>
        <v>R4_LowEduc~8</v>
      </c>
      <c r="T108" s="688"/>
      <c r="U108" s="709">
        <f t="shared" si="12"/>
        <v>0.45648500649199858</v>
      </c>
      <c r="V108" s="709">
        <f t="shared" si="13"/>
        <v>-0.34590574785987588</v>
      </c>
      <c r="W108" s="709">
        <f t="shared" si="14"/>
        <v>-0.50427192786114916</v>
      </c>
      <c r="X108" s="710">
        <f t="shared" si="15"/>
        <v>0.33872564919887599</v>
      </c>
      <c r="Z108" s="731">
        <f t="shared" si="17"/>
        <v>-1.4993508001437394E-5</v>
      </c>
      <c r="AA108" s="732">
        <f t="shared" si="16"/>
        <v>-5.7478598758931021E-6</v>
      </c>
      <c r="AB108" s="732">
        <f t="shared" si="16"/>
        <v>2.8072138850809836E-5</v>
      </c>
      <c r="AC108" s="733">
        <f t="shared" si="16"/>
        <v>-7.4350801124001276E-5</v>
      </c>
    </row>
    <row r="109" spans="19:37">
      <c r="S109" s="687" t="str">
        <f t="shared" si="11"/>
        <v>R5_Diabetes</v>
      </c>
      <c r="T109" s="688"/>
      <c r="U109" s="709">
        <f t="shared" si="12"/>
        <v>0.62494288420182842</v>
      </c>
      <c r="V109" s="709">
        <f t="shared" si="13"/>
        <v>-0.33340933909175369</v>
      </c>
      <c r="W109" s="709">
        <f t="shared" si="14"/>
        <v>0.13671279501202513</v>
      </c>
      <c r="X109" s="710">
        <f t="shared" si="15"/>
        <v>3.9648813364336642E-2</v>
      </c>
      <c r="Z109" s="731">
        <f t="shared" si="17"/>
        <v>4.2884201828408131E-5</v>
      </c>
      <c r="AA109" s="732">
        <f t="shared" si="16"/>
        <v>-9.339091753712836E-6</v>
      </c>
      <c r="AB109" s="732">
        <f t="shared" si="16"/>
        <v>1.2795012025140773E-5</v>
      </c>
      <c r="AC109" s="733">
        <f t="shared" si="16"/>
        <v>2.881336433663978E-5</v>
      </c>
    </row>
    <row r="110" spans="19:37">
      <c r="S110" s="687" t="str">
        <f t="shared" si="11"/>
        <v>R6_Hyperte~n</v>
      </c>
      <c r="T110" s="688"/>
      <c r="U110" s="709">
        <f t="shared" si="12"/>
        <v>0.54365299768142539</v>
      </c>
      <c r="V110" s="709">
        <f t="shared" si="13"/>
        <v>-0.38880579033188284</v>
      </c>
      <c r="W110" s="709">
        <f t="shared" si="14"/>
        <v>0.17261294881670958</v>
      </c>
      <c r="X110" s="710">
        <f t="shared" si="15"/>
        <v>-0.21333879272181136</v>
      </c>
      <c r="Z110" s="731">
        <f t="shared" si="17"/>
        <v>-4.700231857457382E-5</v>
      </c>
      <c r="AA110" s="732">
        <f t="shared" si="16"/>
        <v>-5.7903318828600447E-6</v>
      </c>
      <c r="AB110" s="732">
        <f t="shared" si="16"/>
        <v>1.2948816709573707E-5</v>
      </c>
      <c r="AC110" s="733">
        <f t="shared" si="16"/>
        <v>-3.879272181137039E-5</v>
      </c>
    </row>
    <row r="111" spans="19:37">
      <c r="S111" s="687" t="str">
        <f t="shared" si="11"/>
        <v>R7_Depress~n</v>
      </c>
      <c r="T111" s="688"/>
      <c r="U111" s="709">
        <f t="shared" si="12"/>
        <v>0.48057089879434017</v>
      </c>
      <c r="V111" s="709">
        <f t="shared" si="13"/>
        <v>0.42513555602889774</v>
      </c>
      <c r="W111" s="713">
        <f t="shared" si="14"/>
        <v>7.5974744098285724E-2</v>
      </c>
      <c r="X111" s="710">
        <f t="shared" si="15"/>
        <v>8.06058363066844E-2</v>
      </c>
      <c r="Z111" s="731">
        <f t="shared" si="17"/>
        <v>-2.9101205659853857E-5</v>
      </c>
      <c r="AA111" s="732">
        <f t="shared" si="16"/>
        <v>3.5556028897765213E-5</v>
      </c>
      <c r="AB111" s="732">
        <f t="shared" si="16"/>
        <v>3.4744098285729996E-5</v>
      </c>
      <c r="AC111" s="733">
        <f t="shared" si="16"/>
        <v>-4.1636933156008471E-6</v>
      </c>
    </row>
    <row r="112" spans="19:37">
      <c r="S112" s="687" t="str">
        <f t="shared" si="11"/>
        <v>R8_Hearing~D</v>
      </c>
      <c r="T112" s="688"/>
      <c r="U112" s="709">
        <f t="shared" si="12"/>
        <v>0.39985448590018341</v>
      </c>
      <c r="V112" s="709">
        <f t="shared" si="13"/>
        <v>-0.19466055307868621</v>
      </c>
      <c r="W112" s="709">
        <f t="shared" si="14"/>
        <v>-0.54779042825810687</v>
      </c>
      <c r="X112" s="710">
        <f t="shared" si="15"/>
        <v>-0.17117419170745338</v>
      </c>
      <c r="Z112" s="731">
        <f t="shared" si="17"/>
        <v>5.448590018342081E-5</v>
      </c>
      <c r="AA112" s="732">
        <f t="shared" si="16"/>
        <v>-6.0553078686215178E-5</v>
      </c>
      <c r="AB112" s="732">
        <f t="shared" si="16"/>
        <v>-9.0428258106900472E-5</v>
      </c>
      <c r="AC112" s="733">
        <f t="shared" si="16"/>
        <v>2.5808292546614098E-5</v>
      </c>
    </row>
    <row r="113" spans="19:29">
      <c r="S113" s="687" t="str">
        <f t="shared" si="11"/>
        <v>R9_Alcohol</v>
      </c>
      <c r="T113" s="688"/>
      <c r="U113" s="709">
        <f t="shared" si="12"/>
        <v>0.15168377414212766</v>
      </c>
      <c r="V113" s="709">
        <f t="shared" si="13"/>
        <v>0.6435006370801043</v>
      </c>
      <c r="W113" s="709">
        <f t="shared" si="14"/>
        <v>-1.1584061256744113E-2</v>
      </c>
      <c r="X113" s="710">
        <f t="shared" si="15"/>
        <v>-0.43301737032167659</v>
      </c>
      <c r="Z113" s="731">
        <f t="shared" si="17"/>
        <v>8.3774142127651663E-5</v>
      </c>
      <c r="AA113" s="732">
        <f t="shared" si="16"/>
        <v>1.0063708010432659E-4</v>
      </c>
      <c r="AB113" s="732">
        <f t="shared" si="16"/>
        <v>4.5938743255886233E-5</v>
      </c>
      <c r="AC113" s="733">
        <f t="shared" si="16"/>
        <v>-1.7370321676590805E-5</v>
      </c>
    </row>
    <row r="114" spans="19:29">
      <c r="S114" s="691" t="str">
        <f t="shared" si="11"/>
        <v>R12_Pollut~n</v>
      </c>
      <c r="T114" s="692"/>
      <c r="U114" s="711">
        <f t="shared" si="12"/>
        <v>-0.23067976615754573</v>
      </c>
      <c r="V114" s="711">
        <f t="shared" si="13"/>
        <v>-0.18924973691104569</v>
      </c>
      <c r="W114" s="711">
        <f t="shared" si="14"/>
        <v>0.40951221956273787</v>
      </c>
      <c r="X114" s="712">
        <f t="shared" si="15"/>
        <v>0.53646655849055491</v>
      </c>
      <c r="Z114" s="734">
        <f t="shared" si="17"/>
        <v>2.0233842454253637E-5</v>
      </c>
      <c r="AA114" s="735">
        <f t="shared" si="16"/>
        <v>-4.9736911045678012E-5</v>
      </c>
      <c r="AB114" s="735">
        <f t="shared" si="16"/>
        <v>1.221956273789182E-5</v>
      </c>
      <c r="AC114" s="736">
        <f t="shared" si="16"/>
        <v>-3.3441509445064632E-5</v>
      </c>
    </row>
    <row r="116" spans="19:29">
      <c r="S116" s="776" t="s">
        <v>1086</v>
      </c>
      <c r="T116" s="777"/>
      <c r="U116" s="777"/>
      <c r="V116" s="777"/>
      <c r="W116" s="777"/>
      <c r="X116" s="778"/>
    </row>
    <row r="117" spans="19:29">
      <c r="S117" s="683" t="str">
        <f t="shared" ref="S117:S126" si="18">S105</f>
        <v>R1_Obesity</v>
      </c>
      <c r="T117" s="684"/>
      <c r="U117" s="685">
        <f t="shared" ref="U117:X126" si="19">U105^2</f>
        <v>0.2963385223904999</v>
      </c>
      <c r="V117" s="685">
        <f t="shared" si="19"/>
        <v>2.0155341747600003E-2</v>
      </c>
      <c r="W117" s="685">
        <f t="shared" si="19"/>
        <v>0.27315199303680004</v>
      </c>
      <c r="X117" s="686">
        <f t="shared" si="19"/>
        <v>8.7293126163200008E-2</v>
      </c>
    </row>
    <row r="118" spans="19:29">
      <c r="S118" s="687" t="str">
        <f t="shared" si="18"/>
        <v>R2_PhysInac</v>
      </c>
      <c r="T118" s="688"/>
      <c r="U118" s="689">
        <f t="shared" si="19"/>
        <v>0.29338021597799996</v>
      </c>
      <c r="V118" s="689">
        <f t="shared" si="19"/>
        <v>8.529626560410003E-2</v>
      </c>
      <c r="W118" s="689">
        <f t="shared" si="19"/>
        <v>2.4505199999999998E-2</v>
      </c>
      <c r="X118" s="690">
        <f t="shared" si="19"/>
        <v>0.1767684751628</v>
      </c>
    </row>
    <row r="119" spans="19:29">
      <c r="S119" s="687" t="str">
        <f t="shared" si="18"/>
        <v>R3_Smoker</v>
      </c>
      <c r="T119" s="688"/>
      <c r="U119" s="689">
        <f t="shared" si="19"/>
        <v>0.10414967205449999</v>
      </c>
      <c r="V119" s="689">
        <f t="shared" si="19"/>
        <v>0.5038835436900001</v>
      </c>
      <c r="W119" s="689">
        <f t="shared" si="19"/>
        <v>1.50878952048E-2</v>
      </c>
      <c r="X119" s="690">
        <f t="shared" si="19"/>
        <v>7.5694611585199981E-2</v>
      </c>
    </row>
    <row r="120" spans="19:29">
      <c r="S120" s="687" t="str">
        <f t="shared" si="18"/>
        <v>R4_LowEduc~8</v>
      </c>
      <c r="T120" s="688"/>
      <c r="U120" s="689">
        <f t="shared" si="19"/>
        <v>0.20837856115199999</v>
      </c>
      <c r="V120" s="689">
        <f t="shared" si="19"/>
        <v>0.11965078640250003</v>
      </c>
      <c r="W120" s="689">
        <f t="shared" si="19"/>
        <v>0.25429017722880004</v>
      </c>
      <c r="X120" s="690">
        <f t="shared" si="19"/>
        <v>0.1147350654252</v>
      </c>
    </row>
    <row r="121" spans="19:29">
      <c r="S121" s="687" t="str">
        <f t="shared" si="18"/>
        <v>R5_Diabetes</v>
      </c>
      <c r="T121" s="688"/>
      <c r="U121" s="689">
        <f t="shared" si="19"/>
        <v>0.39055360851449994</v>
      </c>
      <c r="V121" s="689">
        <f t="shared" si="19"/>
        <v>0.1111617873936</v>
      </c>
      <c r="W121" s="689">
        <f t="shared" si="19"/>
        <v>1.8690388320000004E-2</v>
      </c>
      <c r="X121" s="690">
        <f t="shared" si="19"/>
        <v>1.5720284011999999E-3</v>
      </c>
    </row>
    <row r="122" spans="19:29">
      <c r="S122" s="687" t="str">
        <f t="shared" si="18"/>
        <v>R6_Hyperte~n</v>
      </c>
      <c r="T122" s="688"/>
      <c r="U122" s="689">
        <f t="shared" si="19"/>
        <v>0.29555858188799994</v>
      </c>
      <c r="V122" s="689">
        <f t="shared" si="19"/>
        <v>0.15116994259560004</v>
      </c>
      <c r="W122" s="689">
        <f t="shared" si="19"/>
        <v>2.9795230099200001E-2</v>
      </c>
      <c r="X122" s="690">
        <f t="shared" si="19"/>
        <v>4.5513440479999993E-2</v>
      </c>
    </row>
    <row r="123" spans="19:29">
      <c r="S123" s="687" t="str">
        <f t="shared" si="18"/>
        <v>R7_Depress~n</v>
      </c>
      <c r="T123" s="688"/>
      <c r="U123" s="689">
        <f t="shared" si="19"/>
        <v>0.23094838876799995</v>
      </c>
      <c r="V123" s="689">
        <f t="shared" si="19"/>
        <v>0.18074024100000005</v>
      </c>
      <c r="W123" s="689">
        <f t="shared" si="19"/>
        <v>5.7721617408000017E-3</v>
      </c>
      <c r="X123" s="690">
        <f t="shared" si="19"/>
        <v>6.497300846700001E-3</v>
      </c>
    </row>
    <row r="124" spans="19:29">
      <c r="S124" s="687" t="str">
        <f t="shared" si="18"/>
        <v>R8_Hearing~D</v>
      </c>
      <c r="T124" s="688"/>
      <c r="U124" s="689">
        <f t="shared" si="19"/>
        <v>0.15988360989449998</v>
      </c>
      <c r="V124" s="689">
        <f t="shared" si="19"/>
        <v>3.789273092490001E-2</v>
      </c>
      <c r="W124" s="689">
        <f t="shared" si="19"/>
        <v>0.30007435329120014</v>
      </c>
      <c r="X124" s="690">
        <f t="shared" si="19"/>
        <v>2.9300603906700001E-2</v>
      </c>
    </row>
    <row r="125" spans="19:29">
      <c r="S125" s="687" t="str">
        <f t="shared" si="18"/>
        <v>R9_Alcohol</v>
      </c>
      <c r="T125" s="688"/>
      <c r="U125" s="689">
        <f t="shared" si="19"/>
        <v>2.3007967337999997E-2</v>
      </c>
      <c r="V125" s="689">
        <f t="shared" si="19"/>
        <v>0.41409306992250011</v>
      </c>
      <c r="W125" s="689">
        <f t="shared" si="19"/>
        <v>1.341904752E-4</v>
      </c>
      <c r="X125" s="690">
        <f t="shared" si="19"/>
        <v>0.18750404300029999</v>
      </c>
    </row>
    <row r="126" spans="19:29">
      <c r="S126" s="691" t="str">
        <f t="shared" si="18"/>
        <v>R12_Pollut~n</v>
      </c>
      <c r="T126" s="692"/>
      <c r="U126" s="693">
        <f t="shared" si="19"/>
        <v>5.3213154514499983E-2</v>
      </c>
      <c r="V126" s="693">
        <f t="shared" si="19"/>
        <v>3.5815462920900008E-2</v>
      </c>
      <c r="W126" s="693">
        <f t="shared" si="19"/>
        <v>0.16770025797120003</v>
      </c>
      <c r="X126" s="694">
        <f t="shared" si="19"/>
        <v>0.28779636837869998</v>
      </c>
    </row>
    <row r="127" spans="19:29">
      <c r="S127" s="696" t="s">
        <v>1087</v>
      </c>
      <c r="T127" s="540"/>
      <c r="U127" s="697">
        <f>SUM(U117:U126)</f>
        <v>2.0554122824924996</v>
      </c>
      <c r="V127" s="697">
        <f>SUM(V117:V126)</f>
        <v>1.6598591722017002</v>
      </c>
      <c r="W127" s="697">
        <f>SUM(W117:W126)</f>
        <v>1.0892018473680003</v>
      </c>
      <c r="X127" s="698">
        <f>SUM(X117:X126)</f>
        <v>1.0126750633499999</v>
      </c>
    </row>
    <row r="128" spans="19:29">
      <c r="S128" s="699" t="s">
        <v>472</v>
      </c>
      <c r="T128" s="4"/>
      <c r="U128" s="695">
        <f>U49</f>
        <v>2.05545</v>
      </c>
      <c r="V128" s="695">
        <f>U50</f>
        <v>1.6596900000000001</v>
      </c>
      <c r="W128" s="695">
        <f>U51</f>
        <v>1.0891200000000001</v>
      </c>
      <c r="X128" s="700">
        <f>U52</f>
        <v>1.01267</v>
      </c>
    </row>
    <row r="129" spans="19:24">
      <c r="S129" s="701" t="s">
        <v>405</v>
      </c>
      <c r="T129" s="544"/>
      <c r="U129" s="702">
        <f>U127-U128</f>
        <v>-3.7717507500367731E-5</v>
      </c>
      <c r="V129" s="702">
        <f>V127-V128</f>
        <v>1.6917220170009628E-4</v>
      </c>
      <c r="W129" s="702">
        <f>W127-W128</f>
        <v>8.1847368000209642E-5</v>
      </c>
      <c r="X129" s="703">
        <f>X127-X128</f>
        <v>5.063349999945288E-6</v>
      </c>
    </row>
    <row r="130" spans="19:24">
      <c r="S130" s="704" t="s">
        <v>1088</v>
      </c>
      <c r="T130" s="705"/>
      <c r="U130" s="705"/>
      <c r="V130" s="705"/>
      <c r="W130" s="705"/>
      <c r="X130" s="706"/>
    </row>
  </sheetData>
  <mergeCells count="12">
    <mergeCell ref="S116:X116"/>
    <mergeCell ref="S2:AC2"/>
    <mergeCell ref="AK2:AU2"/>
    <mergeCell ref="S101:X101"/>
    <mergeCell ref="M9:R9"/>
    <mergeCell ref="Z46:AC46"/>
    <mergeCell ref="S104:X104"/>
    <mergeCell ref="C8:C9"/>
    <mergeCell ref="D8:D9"/>
    <mergeCell ref="E8:E9"/>
    <mergeCell ref="F8:F9"/>
    <mergeCell ref="G8:G9"/>
  </mergeCells>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84</vt:i4>
      </vt:variant>
      <vt:variant>
        <vt:lpstr>Named Ranges</vt:lpstr>
      </vt:variant>
      <vt:variant>
        <vt:i4>2</vt:i4>
      </vt:variant>
    </vt:vector>
  </HeadingPairs>
  <TitlesOfParts>
    <vt:vector size="86" baseType="lpstr">
      <vt:lpstr>INDEX</vt:lpstr>
      <vt:lpstr>MANUSCRIPT TABLE_FIGURE</vt:lpstr>
      <vt:lpstr>F1_DataSources</vt:lpstr>
      <vt:lpstr>Manuscript Table 2 - PAF</vt:lpstr>
      <vt:lpstr>SUPP TABLES - COMMUNALITY</vt:lpstr>
      <vt:lpstr>ST1_NATSIHS_Communality</vt:lpstr>
      <vt:lpstr>NATSIHS - Communality (DataLab)</vt:lpstr>
      <vt:lpstr>ST2_NHS_Communality</vt:lpstr>
      <vt:lpstr>NHS - Communality (DataLab)</vt:lpstr>
      <vt:lpstr>ST3 - PAF% (45+)</vt:lpstr>
      <vt:lpstr>ST4 - PAF (TBI)</vt:lpstr>
      <vt:lpstr>ST5 - PAF (Education)</vt:lpstr>
      <vt:lpstr>ST6_DataSources</vt:lpstr>
      <vt:lpstr>NATSIHS - WEBSITE DOWNLOADS</vt:lpstr>
      <vt:lpstr>Table 18.1 Body Mass Index (BMI</vt:lpstr>
      <vt:lpstr>Table 11.1 Smoker status</vt:lpstr>
      <vt:lpstr>NATSIHS - TABLE BUILDER (45+)</vt:lpstr>
      <vt:lpstr>NATSIHS 5 Year Age Groups</vt:lpstr>
      <vt:lpstr>Age Group - Population Counts</vt:lpstr>
      <vt:lpstr>TBL_Build_NATSIHS_HigScl+45+</vt:lpstr>
      <vt:lpstr>TBL_Build_NATSIHS_Depress_45+</vt:lpstr>
      <vt:lpstr>TBL_Build_NATSIHS_HearingCon55+</vt:lpstr>
      <vt:lpstr>TBL_Build_NATSIHS_Physical_45+</vt:lpstr>
      <vt:lpstr>TBL_Build_NATSIHS_Diabetes_45+</vt:lpstr>
      <vt:lpstr>TBL_Build_NATSIHS_Hyp_45+</vt:lpstr>
      <vt:lpstr>TBL_Build_NATSISS_Contact_45+</vt:lpstr>
      <vt:lpstr>NATSIHS - TABLE BUILDER (AGE)</vt:lpstr>
      <vt:lpstr>NATSIHS AgeGroup +65</vt:lpstr>
      <vt:lpstr>TBL_Build_NATSIHS_Obese45-65</vt:lpstr>
      <vt:lpstr>TBL_Build_NATSIHS_Physical+65</vt:lpstr>
      <vt:lpstr>TBL_Build_NATSIHS_Smoker+65</vt:lpstr>
      <vt:lpstr>TBL_Build_NATSIHS_HigScl20-44</vt:lpstr>
      <vt:lpstr>TBL_Build_NATSIHS_CondDiab+65</vt:lpstr>
      <vt:lpstr>TBL_Build_NATSIHS_CondHyp45-65</vt:lpstr>
      <vt:lpstr>TBL_Build_NATSIHS_Depress65+</vt:lpstr>
      <vt:lpstr>TBL_Build_NATSISS_Contact65+</vt:lpstr>
      <vt:lpstr>NHS - WEBSITE DOWNLOAD</vt:lpstr>
      <vt:lpstr>Table 3.1 Long-term health cond</vt:lpstr>
      <vt:lpstr>NHS - TABLE BUILDER</vt:lpstr>
      <vt:lpstr>NHS 5 Year Age Groups</vt:lpstr>
      <vt:lpstr>Age Group 55+</vt:lpstr>
      <vt:lpstr>TBL_Build_NHS_Hearing_55+</vt:lpstr>
      <vt:lpstr>TBL_Build_NHS_HigScl_45+</vt:lpstr>
      <vt:lpstr>TBL_Build_NHS_Obese_45+</vt:lpstr>
      <vt:lpstr>TBL_Build_NHS_Physical_45+</vt:lpstr>
      <vt:lpstr>TBL_Build_NHS_Smoker_45+</vt:lpstr>
      <vt:lpstr>TBL_Build_GSS_Social_45+</vt:lpstr>
      <vt:lpstr>NHS - TABLE BUILDER (AGE)</vt:lpstr>
      <vt:lpstr>NHS Age Group +65</vt:lpstr>
      <vt:lpstr>TBL_Build_NHS_Obese45-65</vt:lpstr>
      <vt:lpstr>TBL_Build_NHS_HigScl20-44</vt:lpstr>
      <vt:lpstr>TBL_Build_GSS_Social+65</vt:lpstr>
      <vt:lpstr>TBL_Build_NHS_Physical+65</vt:lpstr>
      <vt:lpstr>TBL_Build_NHS_Smoker+65</vt:lpstr>
      <vt:lpstr>TBL_Build_NHS_Diabetes65+ (old)</vt:lpstr>
      <vt:lpstr>TBL_Build_NHS_Depress+65 (old)</vt:lpstr>
      <vt:lpstr>Table 3.1 (#)_Estimate, persons</vt:lpstr>
      <vt:lpstr>GSS - ANCESTRY</vt:lpstr>
      <vt:lpstr>TBL_Build_GSS_Social+45 (Asian)</vt:lpstr>
      <vt:lpstr>TBL_Build_GSS_Social+45 (Euro)</vt:lpstr>
      <vt:lpstr>ABS DATALAB</vt:lpstr>
      <vt:lpstr> EuroAsian - DataLab (AgeGrps)</vt:lpstr>
      <vt:lpstr> EuroAsian - DataLab (45+)</vt:lpstr>
      <vt:lpstr>Alcohol - NHS_NATSIHS (AgeGrps)</vt:lpstr>
      <vt:lpstr>Alcohol - NHS_NATSIHS (45+)</vt:lpstr>
      <vt:lpstr>FIRST NATION &amp; NON FIRST NATION</vt:lpstr>
      <vt:lpstr>Remotess</vt:lpstr>
      <vt:lpstr>TableBuilder_FN_Remote65+</vt:lpstr>
      <vt:lpstr>TableBuilder_All_Remote65+</vt:lpstr>
      <vt:lpstr>STATA EXPORT</vt:lpstr>
      <vt:lpstr>StataExport (Australia_AgeGrp)</vt:lpstr>
      <vt:lpstr>StataExport (Euro_AgeGrp)</vt:lpstr>
      <vt:lpstr>StataExport (Asian_AgeGrp)</vt:lpstr>
      <vt:lpstr>StataExport (FirstNat_AgeGrp)</vt:lpstr>
      <vt:lpstr>StataExport (Australia_45)</vt:lpstr>
      <vt:lpstr>StataExport (FirstNations_45)</vt:lpstr>
      <vt:lpstr>FORMULA VALIDATIONS</vt:lpstr>
      <vt:lpstr>PAF% (Lancet validation)</vt:lpstr>
      <vt:lpstr>PAF% (NZ validation)</vt:lpstr>
      <vt:lpstr>PAF% (China validation)</vt:lpstr>
      <vt:lpstr>PAF% (London validation)</vt:lpstr>
      <vt:lpstr>MISC</vt:lpstr>
      <vt:lpstr>DataLab Backing Numbers</vt:lpstr>
      <vt:lpstr>Manuscript Figure 2 (data)</vt:lpstr>
      <vt:lpstr>'Table 3.1 (#)_Estimate, persons'!Print_Area</vt:lpstr>
      <vt:lpstr>'Table 3.1 Long-term health cond'!Print_Area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Fintan</dc:creator>
  <cp:lastModifiedBy>Fintan Thompson</cp:lastModifiedBy>
  <cp:lastPrinted>2023-03-31T02:30:40Z</cp:lastPrinted>
  <dcterms:created xsi:type="dcterms:W3CDTF">2015-06-05T18:17:20Z</dcterms:created>
  <dcterms:modified xsi:type="dcterms:W3CDTF">2023-05-18T19:26:17Z</dcterms:modified>
</cp:coreProperties>
</file>